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namedSheetViews/namedSheetView1.xml" ContentType="application/vnd.ms-excel.namedsheetviews+xml"/>
  <Override PartName="/xl/drawings/drawing2.xml" ContentType="application/vnd.openxmlformats-officedocument.drawing+xml"/>
  <Override PartName="/xl/tables/table5.xml" ContentType="application/vnd.openxmlformats-officedocument.spreadsheetml.table+xml"/>
  <Override PartName="/xl/slicers/slicer1.xml" ContentType="application/vnd.ms-excel.slicer+xml"/>
  <Override PartName="/xl/drawings/drawing3.xml" ContentType="application/vnd.openxmlformats-officedocument.drawing+xml"/>
  <Override PartName="/xl/tables/table6.xml" ContentType="application/vnd.openxmlformats-officedocument.spreadsheetml.table+xml"/>
  <Override PartName="/xl/slicers/slicer2.xml" ContentType="application/vnd.ms-excel.slicer+xml"/>
  <Override PartName="/xl/namedSheetViews/namedSheetView2.xml" ContentType="application/vnd.ms-excel.namedsheetviews+xml"/>
  <Override PartName="/xl/drawings/drawing4.xml" ContentType="application/vnd.openxmlformats-officedocument.drawing+xml"/>
  <Override PartName="/xl/tables/table7.xml" ContentType="application/vnd.openxmlformats-officedocument.spreadsheetml.table+xml"/>
  <Override PartName="/xl/slicers/slicer3.xml" ContentType="application/vnd.ms-excel.slicer+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drawings/drawing5.xml" ContentType="application/vnd.openxmlformats-officedocument.drawing+xml"/>
  <Override PartName="/xl/tables/table8.xml" ContentType="application/vnd.openxmlformats-officedocument.spreadsheetml.table+xml"/>
  <Override PartName="/xl/slicers/slicer4.xml" ContentType="application/vnd.ms-excel.slicer+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https://unitednations-my.sharepoint.com/personal/djouma_un_org/Documents/Bureau/OCHA26/"/>
    </mc:Choice>
  </mc:AlternateContent>
  <xr:revisionPtr revIDLastSave="0" documentId="8_{4FA70532-0EAB-4D9D-9B34-5AD80BDF724D}" xr6:coauthVersionLast="47" xr6:coauthVersionMax="47" xr10:uidLastSave="{00000000-0000-0000-0000-000000000000}"/>
  <bookViews>
    <workbookView xWindow="22932" yWindow="-108" windowWidth="30936" windowHeight="16776" activeTab="1" xr2:uid="{E6C9161F-3729-47FD-9826-9FA5EEA19315}"/>
  </bookViews>
  <sheets>
    <sheet name="Recap" sheetId="5" r:id="rId1"/>
    <sheet name="Indice sécheresse" sheetId="14" r:id="rId100"/>
    <sheet name="Listes departements inclus" sheetId="12" r:id="rId2"/>
    <sheet name="Choc Conflit" sheetId="4" r:id="rId3"/>
    <sheet name="Choc Epidemie" sheetId="2" r:id="rId4"/>
    <sheet name="Choc Catastrophe Naturel" sheetId="1" r:id="rId5"/>
    <sheet name="Données des Clusters_2027" sheetId="6" r:id="rId6"/>
    <sheet name="Suivi_feedback_cluster" sheetId="7" r:id="rId7"/>
  </sheets>
  <definedNames>
    <definedName name="_xlnm._FilterDatabase" localSheetId="1" hidden="1">'Indice sécheresse'!$A$5:$AG$75</definedName>
    <definedName name="_xlcn.WorksheetConnection_TCD_HNRP2027_ANALYSEDESCHOCS_ALL.xlsxTableau11" hidden="1">Tableau1[]</definedName>
    <definedName name="_xlcn.WorksheetConnection_TCD_HNRP2027_ANALYSEDESCHOCS_ALL.xlsxTableau171" hidden="1">Tableau17[]</definedName>
    <definedName name="Segment_Années">#N/A</definedName>
    <definedName name="Segment_Années1">#N/A</definedName>
    <definedName name="Segment_Années2">#N/A</definedName>
    <definedName name="Segment_Choc">#N/A</definedName>
    <definedName name="Segment_Clusters">#N/A</definedName>
  </definedNames>
  <calcPr fullCalcOnLoad="1" calcId="191029"/>
  <pivotCaches>
    <pivotCache cacheId="14" r:id="rId8"/>
    <pivotCache cacheId="15" r:id="rId9"/>
    <pivotCache cacheId="16" r:id="rId10"/>
    <pivotCache cacheId="17" r:id="rId11"/>
    <pivotCache cacheId="18" r:id="rId12"/>
    <pivotCache cacheId="19" r:id="rId13"/>
    <pivotCache cacheId="20" r:id="rId14"/>
  </pivotCaches>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5"/>
        <x14:slicerCache r:id="rId16"/>
        <x14:slicerCache r:id="rId17"/>
        <x14:slicerCache r:id="rId18"/>
        <x14:slicerCache r:id="rId19"/>
      </x15:slicerCache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au17" name="Tableau17" connection="WorksheetConnection_TCD_HNRP 2027_ANALYSE DES CHOCS_ALL.xlsx!Tableau17"/>
          <x15:modelTable id="Tableau1" name="Tableau1" connection="WorksheetConnection_TCD_HNRP 2027_ANALYSE DES CHOCS_ALL.xlsx!Tableau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5" i="5" l="1"/>
  <c r="J5" i="5" s="1"/>
  <c r="H6" i="5"/>
  <c r="H7" i="5"/>
  <c r="H8" i="5"/>
  <c r="H9" i="5"/>
  <c r="H10" i="5"/>
  <c r="H11" i="5"/>
  <c r="H12" i="5"/>
  <c r="J12" i="5" s="1"/>
  <c r="H13" i="5"/>
  <c r="J13" i="5" s="1"/>
  <c r="H14" i="5"/>
  <c r="H15" i="5"/>
  <c r="H16" i="5"/>
  <c r="H17" i="5"/>
  <c r="H18" i="5"/>
  <c r="H19" i="5"/>
  <c r="H20" i="5"/>
  <c r="H21" i="5"/>
  <c r="J21" i="5" s="1"/>
  <c r="H22" i="5"/>
  <c r="H23" i="5"/>
  <c r="H24" i="5"/>
  <c r="H25" i="5"/>
  <c r="H26" i="5"/>
  <c r="H27" i="5"/>
  <c r="H28" i="5"/>
  <c r="H29" i="5"/>
  <c r="J29" i="5" s="1"/>
  <c r="H30" i="5"/>
  <c r="H31" i="5"/>
  <c r="H32" i="5"/>
  <c r="H33" i="5"/>
  <c r="H34" i="5"/>
  <c r="H35" i="5"/>
  <c r="H36" i="5"/>
  <c r="H37" i="5"/>
  <c r="J37" i="5" s="1"/>
  <c r="H38" i="5"/>
  <c r="H39" i="5"/>
  <c r="H40" i="5"/>
  <c r="H41" i="5"/>
  <c r="H42" i="5"/>
  <c r="H43" i="5"/>
  <c r="H44" i="5"/>
  <c r="H45" i="5"/>
  <c r="J45" i="5" s="1"/>
  <c r="H46" i="5"/>
  <c r="H47" i="5"/>
  <c r="H48" i="5"/>
  <c r="H49" i="5"/>
  <c r="H50" i="5"/>
  <c r="H51" i="5"/>
  <c r="H52" i="5"/>
  <c r="H53" i="5"/>
  <c r="J53" i="5" s="1"/>
  <c r="H54" i="5"/>
  <c r="H55" i="5"/>
  <c r="H56" i="5"/>
  <c r="H57" i="5"/>
  <c r="H58" i="5"/>
  <c r="H59" i="5"/>
  <c r="H60" i="5"/>
  <c r="H61" i="5"/>
  <c r="J61" i="5" s="1"/>
  <c r="H62" i="5"/>
  <c r="H63" i="5"/>
  <c r="H64" i="5"/>
  <c r="H65" i="5"/>
  <c r="H66" i="5"/>
  <c r="H67" i="5"/>
  <c r="H68" i="5"/>
  <c r="H69" i="5"/>
  <c r="J69" i="5" s="1"/>
  <c r="H70" i="5"/>
  <c r="H71" i="5"/>
  <c r="H72" i="5"/>
  <c r="H73" i="5"/>
  <c r="J6" i="5"/>
  <c r="J7" i="5"/>
  <c r="J8" i="5"/>
  <c r="J9" i="5"/>
  <c r="J10" i="5"/>
  <c r="J11" i="5"/>
  <c r="J14" i="5"/>
  <c r="J15" i="5"/>
  <c r="J16" i="5"/>
  <c r="J17" i="5"/>
  <c r="J18" i="5"/>
  <c r="J19" i="5"/>
  <c r="J20" i="5"/>
  <c r="J22" i="5"/>
  <c r="J23" i="5"/>
  <c r="J24" i="5"/>
  <c r="J25" i="5"/>
  <c r="J26" i="5"/>
  <c r="J27" i="5"/>
  <c r="J28" i="5"/>
  <c r="J30" i="5"/>
  <c r="J31" i="5"/>
  <c r="J32" i="5"/>
  <c r="J33" i="5"/>
  <c r="J34" i="5"/>
  <c r="J35" i="5"/>
  <c r="J36" i="5"/>
  <c r="J38" i="5"/>
  <c r="J39" i="5"/>
  <c r="J40" i="5"/>
  <c r="J41" i="5"/>
  <c r="J42" i="5"/>
  <c r="J43" i="5"/>
  <c r="J44" i="5"/>
  <c r="J46" i="5"/>
  <c r="J47" i="5"/>
  <c r="J48" i="5"/>
  <c r="J49" i="5"/>
  <c r="J50" i="5"/>
  <c r="J51" i="5"/>
  <c r="J52" i="5"/>
  <c r="J54" i="5"/>
  <c r="J55" i="5"/>
  <c r="J56" i="5"/>
  <c r="J57" i="5"/>
  <c r="J58" i="5"/>
  <c r="J59" i="5"/>
  <c r="J60" i="5"/>
  <c r="J62" i="5"/>
  <c r="J63" i="5"/>
  <c r="J64" i="5"/>
  <c r="J65" i="5"/>
  <c r="J66" i="5"/>
  <c r="J67" i="5"/>
  <c r="J68" i="5"/>
  <c r="J70" i="5"/>
  <c r="J71" i="5"/>
  <c r="J72" i="5"/>
  <c r="J73" i="5"/>
  <c r="D4" i="12"/>
  <c r="C4" i="12"/>
  <c r="B4" i="12"/>
  <c r="I4" i="12"/>
  <c r="H4" i="12"/>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5" i="5"/>
  <c r="O4" i="12" l="1"/>
  <c r="N4" i="12"/>
  <c r="R7" i="5"/>
  <c r="R8" i="5"/>
  <c r="R9" i="5"/>
  <c r="R10" i="5"/>
  <c r="R11" i="5"/>
  <c r="R12" i="5"/>
  <c r="R13" i="5"/>
  <c r="R14" i="5"/>
  <c r="R15" i="5"/>
  <c r="R16" i="5"/>
  <c r="R17" i="5"/>
  <c r="R18" i="5"/>
  <c r="R19" i="5"/>
  <c r="R20" i="5"/>
  <c r="R21" i="5"/>
  <c r="R22" i="5"/>
  <c r="R23" i="5"/>
  <c r="R24" i="5"/>
  <c r="R25" i="5"/>
  <c r="R26" i="5"/>
  <c r="R27" i="5"/>
  <c r="R28" i="5"/>
  <c r="R29" i="5"/>
  <c r="R30" i="5"/>
  <c r="R31" i="5"/>
  <c r="R32" i="5"/>
  <c r="R33" i="5"/>
  <c r="R34" i="5"/>
  <c r="R35" i="5"/>
  <c r="R36" i="5"/>
  <c r="R37" i="5"/>
  <c r="R38" i="5"/>
  <c r="R39" i="5"/>
  <c r="R40" i="5"/>
  <c r="R41" i="5"/>
  <c r="R42" i="5"/>
  <c r="R43" i="5"/>
  <c r="R44" i="5"/>
  <c r="R45" i="5"/>
  <c r="R46" i="5"/>
  <c r="R47" i="5"/>
  <c r="R48" i="5"/>
  <c r="R49" i="5"/>
  <c r="R50" i="5"/>
  <c r="R51" i="5"/>
  <c r="R52" i="5"/>
  <c r="R53" i="5"/>
  <c r="R54" i="5"/>
  <c r="R55" i="5"/>
  <c r="R56" i="5"/>
  <c r="R57" i="5"/>
  <c r="R58" i="5"/>
  <c r="R59" i="5"/>
  <c r="R60" i="5"/>
  <c r="R61" i="5"/>
  <c r="R62" i="5"/>
  <c r="R63" i="5"/>
  <c r="R64" i="5"/>
  <c r="R65" i="5"/>
  <c r="R66" i="5"/>
  <c r="R67" i="5"/>
  <c r="R68" i="5"/>
  <c r="R69" i="5"/>
  <c r="R70" i="5"/>
  <c r="R71" i="5"/>
  <c r="R72" i="5"/>
  <c r="R73" i="5"/>
  <c r="R74" i="5"/>
  <c r="R75" i="5"/>
  <c r="R76" i="5"/>
  <c r="L3" i="4" l="1"/>
  <c r="L4" i="4"/>
  <c r="L5" i="4"/>
  <c r="L6" i="4"/>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185" i="4"/>
  <c r="L186" i="4"/>
  <c r="L187" i="4"/>
  <c r="L188" i="4"/>
  <c r="L189" i="4"/>
  <c r="L190" i="4"/>
  <c r="L191" i="4"/>
  <c r="L192" i="4"/>
  <c r="L193" i="4"/>
  <c r="L194" i="4"/>
  <c r="L195" i="4"/>
  <c r="L196" i="4"/>
  <c r="L197" i="4"/>
  <c r="L198" i="4"/>
  <c r="L199" i="4"/>
  <c r="L200" i="4"/>
  <c r="L201" i="4"/>
  <c r="L202" i="4"/>
  <c r="L203" i="4"/>
  <c r="L204" i="4"/>
  <c r="L205" i="4"/>
  <c r="L206" i="4"/>
  <c r="L207" i="4"/>
  <c r="L208" i="4"/>
  <c r="L209" i="4"/>
  <c r="L210" i="4"/>
  <c r="L211" i="4"/>
  <c r="L212" i="4"/>
  <c r="L213" i="4"/>
  <c r="L214" i="4"/>
  <c r="L215" i="4"/>
  <c r="L216" i="4"/>
  <c r="L217" i="4"/>
  <c r="L218" i="4"/>
  <c r="L219" i="4"/>
  <c r="L220" i="4"/>
  <c r="L221" i="4"/>
  <c r="L222" i="4"/>
  <c r="L223" i="4"/>
  <c r="L224" i="4"/>
  <c r="L225" i="4"/>
  <c r="L226" i="4"/>
  <c r="L227" i="4"/>
  <c r="L228" i="4"/>
  <c r="L229" i="4"/>
  <c r="L230" i="4"/>
  <c r="L231" i="4"/>
  <c r="L232" i="4"/>
  <c r="L233" i="4"/>
  <c r="L234" i="4"/>
  <c r="L235" i="4"/>
  <c r="L236" i="4"/>
  <c r="L237" i="4"/>
  <c r="L238" i="4"/>
  <c r="L239" i="4"/>
  <c r="L240" i="4"/>
  <c r="L241" i="4"/>
  <c r="L242" i="4"/>
  <c r="L243" i="4"/>
  <c r="L244" i="4"/>
  <c r="L245" i="4"/>
  <c r="L246" i="4"/>
  <c r="L247" i="4"/>
  <c r="L248" i="4"/>
  <c r="L249" i="4"/>
  <c r="L250" i="4"/>
  <c r="L251" i="4"/>
  <c r="L252" i="4"/>
  <c r="L253" i="4"/>
  <c r="L254" i="4"/>
  <c r="L255" i="4"/>
  <c r="L256" i="4"/>
  <c r="L257" i="4"/>
  <c r="L258" i="4"/>
  <c r="L259" i="4"/>
  <c r="L260" i="4"/>
  <c r="L261" i="4"/>
  <c r="L262" i="4"/>
  <c r="L263" i="4"/>
  <c r="L264" i="4"/>
  <c r="L265" i="4"/>
  <c r="L266" i="4"/>
  <c r="L267" i="4"/>
  <c r="L268" i="4"/>
  <c r="L269" i="4"/>
  <c r="L270" i="4"/>
  <c r="L271" i="4"/>
  <c r="L272" i="4"/>
  <c r="L273" i="4"/>
  <c r="L274" i="4"/>
  <c r="L275" i="4"/>
  <c r="L276" i="4"/>
  <c r="L277" i="4"/>
  <c r="L278" i="4"/>
  <c r="L279" i="4"/>
  <c r="L280" i="4"/>
  <c r="L281" i="4"/>
  <c r="L282" i="4"/>
  <c r="L283" i="4"/>
  <c r="L284" i="4"/>
  <c r="L285" i="4"/>
  <c r="L286" i="4"/>
  <c r="L287" i="4"/>
  <c r="L288" i="4"/>
  <c r="L289" i="4"/>
  <c r="L290" i="4"/>
  <c r="L291" i="4"/>
  <c r="L292" i="4"/>
  <c r="L293" i="4"/>
  <c r="L294" i="4"/>
  <c r="L295" i="4"/>
  <c r="L296" i="4"/>
  <c r="L297" i="4"/>
  <c r="L298" i="4"/>
  <c r="L299" i="4"/>
  <c r="L300" i="4"/>
  <c r="L301" i="4"/>
  <c r="L302" i="4"/>
  <c r="L303" i="4"/>
  <c r="L304" i="4"/>
  <c r="L305" i="4"/>
  <c r="L306" i="4"/>
  <c r="L307" i="4"/>
  <c r="L308" i="4"/>
  <c r="L309" i="4"/>
  <c r="L310" i="4"/>
  <c r="L311" i="4"/>
  <c r="L312" i="4"/>
  <c r="L313" i="4"/>
  <c r="L314" i="4"/>
  <c r="L315" i="4"/>
  <c r="L316" i="4"/>
  <c r="L317" i="4"/>
  <c r="L318" i="4"/>
  <c r="L319" i="4"/>
  <c r="L320" i="4"/>
  <c r="L321" i="4"/>
  <c r="L322" i="4"/>
  <c r="L323" i="4"/>
  <c r="L324" i="4"/>
  <c r="L325" i="4"/>
  <c r="L326" i="4"/>
  <c r="L327" i="4"/>
  <c r="L328" i="4"/>
  <c r="L329" i="4"/>
  <c r="L330" i="4"/>
  <c r="L331" i="4"/>
  <c r="L332" i="4"/>
  <c r="L333" i="4"/>
  <c r="L334" i="4"/>
  <c r="L335" i="4"/>
  <c r="L336" i="4"/>
  <c r="L337" i="4"/>
  <c r="L338" i="4"/>
  <c r="L339" i="4"/>
  <c r="L340" i="4"/>
  <c r="L341" i="4"/>
  <c r="L342" i="4"/>
  <c r="L343" i="4"/>
  <c r="L344" i="4"/>
  <c r="L345" i="4"/>
  <c r="L346" i="4"/>
  <c r="L347" i="4"/>
  <c r="L348" i="4"/>
  <c r="L349" i="4"/>
  <c r="L350" i="4"/>
  <c r="L351" i="4"/>
  <c r="L352" i="4"/>
  <c r="L353" i="4"/>
  <c r="L354" i="4"/>
  <c r="J14" i="4"/>
  <c r="J50" i="4"/>
  <c r="J86" i="4"/>
  <c r="J117" i="4"/>
  <c r="J153" i="4"/>
  <c r="J189" i="4"/>
  <c r="J225" i="4"/>
  <c r="J261" i="4"/>
  <c r="J297" i="4"/>
  <c r="J343" i="4"/>
  <c r="G4" i="4"/>
  <c r="J4" i="4" s="1"/>
  <c r="G5" i="4"/>
  <c r="J5" i="4" s="1"/>
  <c r="G6" i="4"/>
  <c r="J6" i="4" s="1"/>
  <c r="G7" i="4"/>
  <c r="J7" i="4" s="1"/>
  <c r="G8" i="4"/>
  <c r="J8" i="4" s="1"/>
  <c r="G9" i="4"/>
  <c r="J9" i="4" s="1"/>
  <c r="G10" i="4"/>
  <c r="J10" i="4" s="1"/>
  <c r="G11" i="4"/>
  <c r="J11" i="4" s="1"/>
  <c r="G12" i="4"/>
  <c r="J12" i="4" s="1"/>
  <c r="G13" i="4"/>
  <c r="J13" i="4" s="1"/>
  <c r="G14" i="4"/>
  <c r="G15" i="4"/>
  <c r="J15" i="4" s="1"/>
  <c r="G16" i="4"/>
  <c r="J16" i="4" s="1"/>
  <c r="G17" i="4"/>
  <c r="J17" i="4" s="1"/>
  <c r="G18" i="4"/>
  <c r="J18" i="4" s="1"/>
  <c r="G19" i="4"/>
  <c r="J19" i="4" s="1"/>
  <c r="G20" i="4"/>
  <c r="J20" i="4" s="1"/>
  <c r="G21" i="4"/>
  <c r="J21" i="4" s="1"/>
  <c r="G22" i="4"/>
  <c r="J22" i="4" s="1"/>
  <c r="G23" i="4"/>
  <c r="J23" i="4" s="1"/>
  <c r="G24" i="4"/>
  <c r="J24" i="4" s="1"/>
  <c r="G25" i="4"/>
  <c r="J25" i="4" s="1"/>
  <c r="G26" i="4"/>
  <c r="J26" i="4" s="1"/>
  <c r="G27" i="4"/>
  <c r="J27" i="4" s="1"/>
  <c r="G28" i="4"/>
  <c r="J28" i="4" s="1"/>
  <c r="G29" i="4"/>
  <c r="J29" i="4" s="1"/>
  <c r="G30" i="4"/>
  <c r="J30" i="4" s="1"/>
  <c r="G31" i="4"/>
  <c r="J31" i="4" s="1"/>
  <c r="G32" i="4"/>
  <c r="J32" i="4" s="1"/>
  <c r="G33" i="4"/>
  <c r="J33" i="4" s="1"/>
  <c r="G34" i="4"/>
  <c r="J34" i="4" s="1"/>
  <c r="G35" i="4"/>
  <c r="J35" i="4" s="1"/>
  <c r="G36" i="4"/>
  <c r="J36" i="4" s="1"/>
  <c r="G37" i="4"/>
  <c r="J37" i="4" s="1"/>
  <c r="G38" i="4"/>
  <c r="J38" i="4" s="1"/>
  <c r="G39" i="4"/>
  <c r="J39" i="4" s="1"/>
  <c r="G40" i="4"/>
  <c r="J40" i="4" s="1"/>
  <c r="G41" i="4"/>
  <c r="J41" i="4" s="1"/>
  <c r="G42" i="4"/>
  <c r="J42" i="4" s="1"/>
  <c r="G43" i="4"/>
  <c r="J43" i="4" s="1"/>
  <c r="G44" i="4"/>
  <c r="J44" i="4" s="1"/>
  <c r="G45" i="4"/>
  <c r="J45" i="4" s="1"/>
  <c r="G46" i="4"/>
  <c r="J46" i="4" s="1"/>
  <c r="G47" i="4"/>
  <c r="J47" i="4" s="1"/>
  <c r="G48" i="4"/>
  <c r="J48" i="4" s="1"/>
  <c r="G49" i="4"/>
  <c r="J49" i="4" s="1"/>
  <c r="G50" i="4"/>
  <c r="G51" i="4"/>
  <c r="J51" i="4" s="1"/>
  <c r="G52" i="4"/>
  <c r="J52" i="4" s="1"/>
  <c r="G53" i="4"/>
  <c r="J53" i="4" s="1"/>
  <c r="G54" i="4"/>
  <c r="J54" i="4" s="1"/>
  <c r="G55" i="4"/>
  <c r="J55" i="4" s="1"/>
  <c r="G56" i="4"/>
  <c r="J56" i="4" s="1"/>
  <c r="G57" i="4"/>
  <c r="J57" i="4" s="1"/>
  <c r="G58" i="4"/>
  <c r="J58" i="4" s="1"/>
  <c r="G59" i="4"/>
  <c r="J59" i="4" s="1"/>
  <c r="G60" i="4"/>
  <c r="J60" i="4" s="1"/>
  <c r="G61" i="4"/>
  <c r="J61" i="4" s="1"/>
  <c r="G62" i="4"/>
  <c r="J62" i="4" s="1"/>
  <c r="G63" i="4"/>
  <c r="J63" i="4" s="1"/>
  <c r="G64" i="4"/>
  <c r="J64" i="4" s="1"/>
  <c r="G65" i="4"/>
  <c r="J65" i="4" s="1"/>
  <c r="G66" i="4"/>
  <c r="J66" i="4" s="1"/>
  <c r="G67" i="4"/>
  <c r="J67" i="4" s="1"/>
  <c r="G68" i="4"/>
  <c r="J68" i="4" s="1"/>
  <c r="G69" i="4"/>
  <c r="J69" i="4" s="1"/>
  <c r="G70" i="4"/>
  <c r="J70" i="4" s="1"/>
  <c r="G71" i="4"/>
  <c r="J71" i="4" s="1"/>
  <c r="G72" i="4"/>
  <c r="J72" i="4" s="1"/>
  <c r="G73" i="4"/>
  <c r="J73" i="4" s="1"/>
  <c r="G74" i="4"/>
  <c r="J74" i="4" s="1"/>
  <c r="G75" i="4"/>
  <c r="J75" i="4" s="1"/>
  <c r="G76" i="4"/>
  <c r="J76" i="4" s="1"/>
  <c r="G77" i="4"/>
  <c r="J77" i="4" s="1"/>
  <c r="G78" i="4"/>
  <c r="J78" i="4" s="1"/>
  <c r="G79" i="4"/>
  <c r="J79" i="4" s="1"/>
  <c r="G80" i="4"/>
  <c r="J80" i="4" s="1"/>
  <c r="G81" i="4"/>
  <c r="J81" i="4" s="1"/>
  <c r="G82" i="4"/>
  <c r="J82" i="4" s="1"/>
  <c r="G83" i="4"/>
  <c r="J83" i="4" s="1"/>
  <c r="G84" i="4"/>
  <c r="J84" i="4" s="1"/>
  <c r="G85" i="4"/>
  <c r="J85" i="4" s="1"/>
  <c r="G86" i="4"/>
  <c r="G87" i="4"/>
  <c r="J87" i="4" s="1"/>
  <c r="G88" i="4"/>
  <c r="J88" i="4" s="1"/>
  <c r="G89" i="4"/>
  <c r="J89" i="4" s="1"/>
  <c r="G90" i="4"/>
  <c r="J90" i="4" s="1"/>
  <c r="G91" i="4"/>
  <c r="J91" i="4" s="1"/>
  <c r="G92" i="4"/>
  <c r="J92" i="4" s="1"/>
  <c r="G93" i="4"/>
  <c r="J93" i="4" s="1"/>
  <c r="G94" i="4"/>
  <c r="J94" i="4" s="1"/>
  <c r="G95" i="4"/>
  <c r="J95" i="4" s="1"/>
  <c r="G96" i="4"/>
  <c r="J96" i="4" s="1"/>
  <c r="G97" i="4"/>
  <c r="J97" i="4" s="1"/>
  <c r="G98" i="4"/>
  <c r="J98" i="4" s="1"/>
  <c r="G99" i="4"/>
  <c r="J99" i="4" s="1"/>
  <c r="G100" i="4"/>
  <c r="J100" i="4" s="1"/>
  <c r="G101" i="4"/>
  <c r="J101" i="4" s="1"/>
  <c r="G102" i="4"/>
  <c r="J102" i="4" s="1"/>
  <c r="G103" i="4"/>
  <c r="J103" i="4" s="1"/>
  <c r="G104" i="4"/>
  <c r="J104" i="4" s="1"/>
  <c r="G105" i="4"/>
  <c r="J105" i="4" s="1"/>
  <c r="G106" i="4"/>
  <c r="J106" i="4" s="1"/>
  <c r="G107" i="4"/>
  <c r="J107" i="4" s="1"/>
  <c r="G108" i="4"/>
  <c r="J108" i="4" s="1"/>
  <c r="G109" i="4"/>
  <c r="J109" i="4" s="1"/>
  <c r="G110" i="4"/>
  <c r="J110" i="4" s="1"/>
  <c r="G111" i="4"/>
  <c r="J111" i="4" s="1"/>
  <c r="G112" i="4"/>
  <c r="J112" i="4" s="1"/>
  <c r="G113" i="4"/>
  <c r="J113" i="4" s="1"/>
  <c r="G114" i="4"/>
  <c r="J114" i="4" s="1"/>
  <c r="G115" i="4"/>
  <c r="J115" i="4" s="1"/>
  <c r="G116" i="4"/>
  <c r="J116" i="4" s="1"/>
  <c r="G117" i="4"/>
  <c r="G118" i="4"/>
  <c r="J118" i="4" s="1"/>
  <c r="G119" i="4"/>
  <c r="J119" i="4" s="1"/>
  <c r="G120" i="4"/>
  <c r="J120" i="4" s="1"/>
  <c r="G121" i="4"/>
  <c r="J121" i="4" s="1"/>
  <c r="G122" i="4"/>
  <c r="J122" i="4" s="1"/>
  <c r="G123" i="4"/>
  <c r="J123" i="4" s="1"/>
  <c r="G124" i="4"/>
  <c r="J124" i="4" s="1"/>
  <c r="G125" i="4"/>
  <c r="J125" i="4" s="1"/>
  <c r="G126" i="4"/>
  <c r="J126" i="4" s="1"/>
  <c r="G127" i="4"/>
  <c r="J127" i="4" s="1"/>
  <c r="G128" i="4"/>
  <c r="J128" i="4" s="1"/>
  <c r="G129" i="4"/>
  <c r="J129" i="4" s="1"/>
  <c r="G130" i="4"/>
  <c r="J130" i="4" s="1"/>
  <c r="G131" i="4"/>
  <c r="J131" i="4" s="1"/>
  <c r="G132" i="4"/>
  <c r="J132" i="4" s="1"/>
  <c r="G133" i="4"/>
  <c r="J133" i="4" s="1"/>
  <c r="G134" i="4"/>
  <c r="J134" i="4" s="1"/>
  <c r="G135" i="4"/>
  <c r="J135" i="4" s="1"/>
  <c r="G136" i="4"/>
  <c r="J136" i="4" s="1"/>
  <c r="G137" i="4"/>
  <c r="J137" i="4" s="1"/>
  <c r="G138" i="4"/>
  <c r="J138" i="4" s="1"/>
  <c r="G139" i="4"/>
  <c r="J139" i="4" s="1"/>
  <c r="G140" i="4"/>
  <c r="J140" i="4" s="1"/>
  <c r="G141" i="4"/>
  <c r="J141" i="4" s="1"/>
  <c r="G142" i="4"/>
  <c r="J142" i="4" s="1"/>
  <c r="G143" i="4"/>
  <c r="J143" i="4" s="1"/>
  <c r="G144" i="4"/>
  <c r="J144" i="4" s="1"/>
  <c r="G145" i="4"/>
  <c r="J145" i="4" s="1"/>
  <c r="G146" i="4"/>
  <c r="J146" i="4" s="1"/>
  <c r="G147" i="4"/>
  <c r="J147" i="4" s="1"/>
  <c r="G148" i="4"/>
  <c r="J148" i="4" s="1"/>
  <c r="G149" i="4"/>
  <c r="J149" i="4" s="1"/>
  <c r="G150" i="4"/>
  <c r="J150" i="4" s="1"/>
  <c r="G151" i="4"/>
  <c r="J151" i="4" s="1"/>
  <c r="G152" i="4"/>
  <c r="J152" i="4" s="1"/>
  <c r="G153" i="4"/>
  <c r="G154" i="4"/>
  <c r="J154" i="4" s="1"/>
  <c r="G155" i="4"/>
  <c r="J155" i="4" s="1"/>
  <c r="G156" i="4"/>
  <c r="J156" i="4" s="1"/>
  <c r="G157" i="4"/>
  <c r="J157" i="4" s="1"/>
  <c r="G158" i="4"/>
  <c r="J158" i="4" s="1"/>
  <c r="G159" i="4"/>
  <c r="J159" i="4" s="1"/>
  <c r="G160" i="4"/>
  <c r="J160" i="4" s="1"/>
  <c r="G161" i="4"/>
  <c r="J161" i="4" s="1"/>
  <c r="G162" i="4"/>
  <c r="J162" i="4" s="1"/>
  <c r="G163" i="4"/>
  <c r="J163" i="4" s="1"/>
  <c r="G164" i="4"/>
  <c r="J164" i="4" s="1"/>
  <c r="G165" i="4"/>
  <c r="J165" i="4" s="1"/>
  <c r="G166" i="4"/>
  <c r="J166" i="4" s="1"/>
  <c r="G167" i="4"/>
  <c r="J167" i="4" s="1"/>
  <c r="G168" i="4"/>
  <c r="J168" i="4" s="1"/>
  <c r="G169" i="4"/>
  <c r="J169" i="4" s="1"/>
  <c r="G170" i="4"/>
  <c r="J170" i="4" s="1"/>
  <c r="G171" i="4"/>
  <c r="J171" i="4" s="1"/>
  <c r="G172" i="4"/>
  <c r="J172" i="4" s="1"/>
  <c r="G173" i="4"/>
  <c r="J173" i="4" s="1"/>
  <c r="G174" i="4"/>
  <c r="J174" i="4" s="1"/>
  <c r="G175" i="4"/>
  <c r="J175" i="4" s="1"/>
  <c r="G176" i="4"/>
  <c r="J176" i="4" s="1"/>
  <c r="G177" i="4"/>
  <c r="J177" i="4" s="1"/>
  <c r="G178" i="4"/>
  <c r="J178" i="4" s="1"/>
  <c r="G179" i="4"/>
  <c r="J179" i="4" s="1"/>
  <c r="G180" i="4"/>
  <c r="J180" i="4" s="1"/>
  <c r="G181" i="4"/>
  <c r="J181" i="4" s="1"/>
  <c r="G182" i="4"/>
  <c r="J182" i="4" s="1"/>
  <c r="G183" i="4"/>
  <c r="J183" i="4" s="1"/>
  <c r="G184" i="4"/>
  <c r="J184" i="4" s="1"/>
  <c r="G185" i="4"/>
  <c r="J185" i="4" s="1"/>
  <c r="G186" i="4"/>
  <c r="J186" i="4" s="1"/>
  <c r="G187" i="4"/>
  <c r="J187" i="4" s="1"/>
  <c r="G188" i="4"/>
  <c r="J188" i="4" s="1"/>
  <c r="G189" i="4"/>
  <c r="G190" i="4"/>
  <c r="J190" i="4" s="1"/>
  <c r="G191" i="4"/>
  <c r="J191" i="4" s="1"/>
  <c r="G192" i="4"/>
  <c r="J192" i="4" s="1"/>
  <c r="G193" i="4"/>
  <c r="J193" i="4" s="1"/>
  <c r="G194" i="4"/>
  <c r="J194" i="4" s="1"/>
  <c r="G195" i="4"/>
  <c r="J195" i="4" s="1"/>
  <c r="G196" i="4"/>
  <c r="J196" i="4" s="1"/>
  <c r="G197" i="4"/>
  <c r="J197" i="4" s="1"/>
  <c r="G198" i="4"/>
  <c r="J198" i="4" s="1"/>
  <c r="G199" i="4"/>
  <c r="J199" i="4" s="1"/>
  <c r="G200" i="4"/>
  <c r="J200" i="4" s="1"/>
  <c r="G201" i="4"/>
  <c r="J201" i="4" s="1"/>
  <c r="G202" i="4"/>
  <c r="J202" i="4" s="1"/>
  <c r="G203" i="4"/>
  <c r="J203" i="4" s="1"/>
  <c r="G204" i="4"/>
  <c r="J204" i="4" s="1"/>
  <c r="G205" i="4"/>
  <c r="J205" i="4" s="1"/>
  <c r="G206" i="4"/>
  <c r="J206" i="4" s="1"/>
  <c r="G207" i="4"/>
  <c r="J207" i="4" s="1"/>
  <c r="G208" i="4"/>
  <c r="J208" i="4" s="1"/>
  <c r="G209" i="4"/>
  <c r="J209" i="4" s="1"/>
  <c r="G210" i="4"/>
  <c r="J210" i="4" s="1"/>
  <c r="G211" i="4"/>
  <c r="J211" i="4" s="1"/>
  <c r="G212" i="4"/>
  <c r="J212" i="4" s="1"/>
  <c r="G213" i="4"/>
  <c r="J213" i="4" s="1"/>
  <c r="G214" i="4"/>
  <c r="J214" i="4" s="1"/>
  <c r="G215" i="4"/>
  <c r="J215" i="4" s="1"/>
  <c r="G216" i="4"/>
  <c r="J216" i="4" s="1"/>
  <c r="G217" i="4"/>
  <c r="J217" i="4" s="1"/>
  <c r="G218" i="4"/>
  <c r="J218" i="4" s="1"/>
  <c r="G219" i="4"/>
  <c r="J219" i="4" s="1"/>
  <c r="G220" i="4"/>
  <c r="J220" i="4" s="1"/>
  <c r="G221" i="4"/>
  <c r="J221" i="4" s="1"/>
  <c r="G222" i="4"/>
  <c r="J222" i="4" s="1"/>
  <c r="G223" i="4"/>
  <c r="J223" i="4" s="1"/>
  <c r="G224" i="4"/>
  <c r="J224" i="4" s="1"/>
  <c r="G225" i="4"/>
  <c r="G226" i="4"/>
  <c r="J226" i="4" s="1"/>
  <c r="G227" i="4"/>
  <c r="J227" i="4" s="1"/>
  <c r="G228" i="4"/>
  <c r="J228" i="4" s="1"/>
  <c r="G229" i="4"/>
  <c r="J229" i="4" s="1"/>
  <c r="G230" i="4"/>
  <c r="J230" i="4" s="1"/>
  <c r="G231" i="4"/>
  <c r="J231" i="4" s="1"/>
  <c r="G232" i="4"/>
  <c r="J232" i="4" s="1"/>
  <c r="G233" i="4"/>
  <c r="J233" i="4" s="1"/>
  <c r="G234" i="4"/>
  <c r="J234" i="4" s="1"/>
  <c r="G235" i="4"/>
  <c r="J235" i="4" s="1"/>
  <c r="G236" i="4"/>
  <c r="J236" i="4" s="1"/>
  <c r="G237" i="4"/>
  <c r="J237" i="4" s="1"/>
  <c r="G238" i="4"/>
  <c r="J238" i="4" s="1"/>
  <c r="G239" i="4"/>
  <c r="J239" i="4" s="1"/>
  <c r="G240" i="4"/>
  <c r="J240" i="4" s="1"/>
  <c r="G241" i="4"/>
  <c r="J241" i="4" s="1"/>
  <c r="G242" i="4"/>
  <c r="J242" i="4" s="1"/>
  <c r="G243" i="4"/>
  <c r="J243" i="4" s="1"/>
  <c r="G244" i="4"/>
  <c r="J244" i="4" s="1"/>
  <c r="G245" i="4"/>
  <c r="J245" i="4" s="1"/>
  <c r="G246" i="4"/>
  <c r="J246" i="4" s="1"/>
  <c r="G247" i="4"/>
  <c r="J247" i="4" s="1"/>
  <c r="G248" i="4"/>
  <c r="J248" i="4" s="1"/>
  <c r="G249" i="4"/>
  <c r="J249" i="4" s="1"/>
  <c r="G250" i="4"/>
  <c r="J250" i="4" s="1"/>
  <c r="G251" i="4"/>
  <c r="J251" i="4" s="1"/>
  <c r="G252" i="4"/>
  <c r="J252" i="4" s="1"/>
  <c r="G253" i="4"/>
  <c r="J253" i="4" s="1"/>
  <c r="G254" i="4"/>
  <c r="J254" i="4" s="1"/>
  <c r="G255" i="4"/>
  <c r="J255" i="4" s="1"/>
  <c r="G256" i="4"/>
  <c r="J256" i="4" s="1"/>
  <c r="G257" i="4"/>
  <c r="J257" i="4" s="1"/>
  <c r="G258" i="4"/>
  <c r="J258" i="4" s="1"/>
  <c r="G259" i="4"/>
  <c r="J259" i="4" s="1"/>
  <c r="G260" i="4"/>
  <c r="J260" i="4" s="1"/>
  <c r="G261" i="4"/>
  <c r="G262" i="4"/>
  <c r="J262" i="4" s="1"/>
  <c r="G263" i="4"/>
  <c r="J263" i="4" s="1"/>
  <c r="G264" i="4"/>
  <c r="J264" i="4" s="1"/>
  <c r="G265" i="4"/>
  <c r="J265" i="4" s="1"/>
  <c r="G266" i="4"/>
  <c r="J266" i="4" s="1"/>
  <c r="G267" i="4"/>
  <c r="J267" i="4" s="1"/>
  <c r="G268" i="4"/>
  <c r="J268" i="4" s="1"/>
  <c r="G269" i="4"/>
  <c r="J269" i="4" s="1"/>
  <c r="G270" i="4"/>
  <c r="J270" i="4" s="1"/>
  <c r="G271" i="4"/>
  <c r="J271" i="4" s="1"/>
  <c r="G272" i="4"/>
  <c r="J272" i="4" s="1"/>
  <c r="G273" i="4"/>
  <c r="J273" i="4" s="1"/>
  <c r="G274" i="4"/>
  <c r="J274" i="4" s="1"/>
  <c r="G275" i="4"/>
  <c r="J275" i="4" s="1"/>
  <c r="G276" i="4"/>
  <c r="J276" i="4" s="1"/>
  <c r="G277" i="4"/>
  <c r="J277" i="4" s="1"/>
  <c r="G278" i="4"/>
  <c r="J278" i="4" s="1"/>
  <c r="G279" i="4"/>
  <c r="J279" i="4" s="1"/>
  <c r="G280" i="4"/>
  <c r="J280" i="4" s="1"/>
  <c r="G281" i="4"/>
  <c r="J281" i="4" s="1"/>
  <c r="G282" i="4"/>
  <c r="J282" i="4" s="1"/>
  <c r="G283" i="4"/>
  <c r="J283" i="4" s="1"/>
  <c r="G284" i="4"/>
  <c r="J284" i="4" s="1"/>
  <c r="G285" i="4"/>
  <c r="J285" i="4" s="1"/>
  <c r="G286" i="4"/>
  <c r="J286" i="4" s="1"/>
  <c r="G287" i="4"/>
  <c r="J287" i="4" s="1"/>
  <c r="G288" i="4"/>
  <c r="J288" i="4" s="1"/>
  <c r="G289" i="4"/>
  <c r="J289" i="4" s="1"/>
  <c r="G290" i="4"/>
  <c r="J290" i="4" s="1"/>
  <c r="G291" i="4"/>
  <c r="J291" i="4" s="1"/>
  <c r="G292" i="4"/>
  <c r="J292" i="4" s="1"/>
  <c r="G293" i="4"/>
  <c r="J293" i="4" s="1"/>
  <c r="G294" i="4"/>
  <c r="J294" i="4" s="1"/>
  <c r="G295" i="4"/>
  <c r="J295" i="4" s="1"/>
  <c r="G296" i="4"/>
  <c r="J296" i="4" s="1"/>
  <c r="G297" i="4"/>
  <c r="G298" i="4"/>
  <c r="J298" i="4" s="1"/>
  <c r="G299" i="4"/>
  <c r="J299" i="4" s="1"/>
  <c r="G300" i="4"/>
  <c r="J300" i="4" s="1"/>
  <c r="G301" i="4"/>
  <c r="J301" i="4" s="1"/>
  <c r="G302" i="4"/>
  <c r="J302" i="4" s="1"/>
  <c r="G303" i="4"/>
  <c r="J303" i="4" s="1"/>
  <c r="G304" i="4"/>
  <c r="J304" i="4" s="1"/>
  <c r="G305" i="4"/>
  <c r="J305" i="4" s="1"/>
  <c r="G306" i="4"/>
  <c r="J306" i="4" s="1"/>
  <c r="G307" i="4"/>
  <c r="J307" i="4" s="1"/>
  <c r="G310" i="4"/>
  <c r="J310" i="4" s="1"/>
  <c r="G311" i="4"/>
  <c r="J311" i="4" s="1"/>
  <c r="G312" i="4"/>
  <c r="J312" i="4" s="1"/>
  <c r="G313" i="4"/>
  <c r="J313" i="4" s="1"/>
  <c r="G314" i="4"/>
  <c r="J314" i="4" s="1"/>
  <c r="G315" i="4"/>
  <c r="J315" i="4" s="1"/>
  <c r="G316" i="4"/>
  <c r="J316" i="4" s="1"/>
  <c r="G317" i="4"/>
  <c r="J317" i="4" s="1"/>
  <c r="G318" i="4"/>
  <c r="J318" i="4" s="1"/>
  <c r="G319" i="4"/>
  <c r="J319" i="4" s="1"/>
  <c r="G320" i="4"/>
  <c r="J320" i="4" s="1"/>
  <c r="G321" i="4"/>
  <c r="J321" i="4" s="1"/>
  <c r="G322" i="4"/>
  <c r="J322" i="4" s="1"/>
  <c r="G323" i="4"/>
  <c r="J323" i="4" s="1"/>
  <c r="G324" i="4"/>
  <c r="J324" i="4" s="1"/>
  <c r="G325" i="4"/>
  <c r="J325" i="4" s="1"/>
  <c r="G326" i="4"/>
  <c r="J326" i="4" s="1"/>
  <c r="G327" i="4"/>
  <c r="J327" i="4" s="1"/>
  <c r="G328" i="4"/>
  <c r="J328" i="4" s="1"/>
  <c r="G329" i="4"/>
  <c r="J329" i="4" s="1"/>
  <c r="G330" i="4"/>
  <c r="J330" i="4" s="1"/>
  <c r="G331" i="4"/>
  <c r="J331" i="4" s="1"/>
  <c r="G332" i="4"/>
  <c r="J332" i="4" s="1"/>
  <c r="G333" i="4"/>
  <c r="J333" i="4" s="1"/>
  <c r="G334" i="4"/>
  <c r="J334" i="4" s="1"/>
  <c r="G335" i="4"/>
  <c r="J335" i="4" s="1"/>
  <c r="G336" i="4"/>
  <c r="J336" i="4" s="1"/>
  <c r="G337" i="4"/>
  <c r="J337" i="4" s="1"/>
  <c r="G338" i="4"/>
  <c r="J338" i="4" s="1"/>
  <c r="G339" i="4"/>
  <c r="J339" i="4" s="1"/>
  <c r="G340" i="4"/>
  <c r="J340" i="4" s="1"/>
  <c r="G341" i="4"/>
  <c r="J341" i="4" s="1"/>
  <c r="G342" i="4"/>
  <c r="J342" i="4" s="1"/>
  <c r="G343" i="4"/>
  <c r="G344" i="4"/>
  <c r="J344" i="4" s="1"/>
  <c r="G345" i="4"/>
  <c r="J345" i="4" s="1"/>
  <c r="G346" i="4"/>
  <c r="J346" i="4" s="1"/>
  <c r="G347" i="4"/>
  <c r="J347" i="4" s="1"/>
  <c r="G348" i="4"/>
  <c r="J348" i="4" s="1"/>
  <c r="G349" i="4"/>
  <c r="J349" i="4" s="1"/>
  <c r="G350" i="4"/>
  <c r="J350" i="4" s="1"/>
  <c r="G351" i="4"/>
  <c r="J351" i="4" s="1"/>
  <c r="G352" i="4"/>
  <c r="J352" i="4" s="1"/>
  <c r="G3" i="4"/>
  <c r="J3" i="4" s="1"/>
  <c r="G353" i="4"/>
  <c r="J353" i="4" s="1"/>
  <c r="M353" i="4" s="1"/>
  <c r="G354" i="4"/>
  <c r="J354" i="4" s="1"/>
  <c r="M354" i="4" s="1"/>
  <c r="M73" i="4" l="1"/>
  <c r="M288" i="4"/>
  <c r="M144" i="4"/>
  <c r="M225" i="4"/>
  <c r="M131" i="4"/>
  <c r="M94" i="4"/>
  <c r="M275" i="4"/>
  <c r="M274" i="4"/>
  <c r="M311" i="4"/>
  <c r="M93" i="4"/>
  <c r="M152" i="4"/>
  <c r="M8" i="4"/>
  <c r="M283" i="4"/>
  <c r="M139" i="4"/>
  <c r="M50" i="4"/>
  <c r="M176" i="4"/>
  <c r="M209" i="4"/>
  <c r="M65" i="4"/>
  <c r="M136" i="4"/>
  <c r="M99" i="4"/>
  <c r="M299" i="4"/>
  <c r="M148" i="4"/>
  <c r="M303" i="4"/>
  <c r="M328" i="4"/>
  <c r="M182" i="4"/>
  <c r="M62" i="4"/>
  <c r="M38" i="4"/>
  <c r="M26" i="4"/>
  <c r="M297" i="4"/>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M78" i="1" s="1"/>
  <c r="I79" i="1"/>
  <c r="I80" i="1"/>
  <c r="I81" i="1"/>
  <c r="I82" i="1"/>
  <c r="I83" i="1"/>
  <c r="I84" i="1"/>
  <c r="I85" i="1"/>
  <c r="I86" i="1"/>
  <c r="I87" i="1"/>
  <c r="I88" i="1"/>
  <c r="I89" i="1"/>
  <c r="I90" i="1"/>
  <c r="M90" i="1" s="1"/>
  <c r="I91" i="1"/>
  <c r="I92" i="1"/>
  <c r="I93" i="1"/>
  <c r="I94" i="1"/>
  <c r="I95" i="1"/>
  <c r="I96" i="1"/>
  <c r="I97" i="1"/>
  <c r="I98" i="1"/>
  <c r="I99" i="1"/>
  <c r="I100" i="1"/>
  <c r="I101" i="1"/>
  <c r="I102" i="1"/>
  <c r="M102" i="1" s="1"/>
  <c r="I103" i="1"/>
  <c r="I104" i="1"/>
  <c r="I105" i="1"/>
  <c r="I106" i="1"/>
  <c r="I107" i="1"/>
  <c r="I108" i="1"/>
  <c r="I109" i="1"/>
  <c r="I110" i="1"/>
  <c r="I111" i="1"/>
  <c r="I112" i="1"/>
  <c r="I113" i="1"/>
  <c r="I114" i="1"/>
  <c r="M114" i="1" s="1"/>
  <c r="I115" i="1"/>
  <c r="I116" i="1"/>
  <c r="I117" i="1"/>
  <c r="I118" i="1"/>
  <c r="I119" i="1"/>
  <c r="I120" i="1"/>
  <c r="I121" i="1"/>
  <c r="I122" i="1"/>
  <c r="I123" i="1"/>
  <c r="I124" i="1"/>
  <c r="I125" i="1"/>
  <c r="I126" i="1"/>
  <c r="M126" i="1" s="1"/>
  <c r="I127" i="1"/>
  <c r="I128" i="1"/>
  <c r="I129" i="1"/>
  <c r="I130" i="1"/>
  <c r="I131" i="1"/>
  <c r="I132" i="1"/>
  <c r="I133" i="1"/>
  <c r="I134" i="1"/>
  <c r="I135" i="1"/>
  <c r="I136" i="1"/>
  <c r="I137" i="1"/>
  <c r="I138" i="1"/>
  <c r="M138" i="1" s="1"/>
  <c r="I139" i="1"/>
  <c r="I140" i="1"/>
  <c r="I141" i="1"/>
  <c r="I142" i="1"/>
  <c r="G638" i="2"/>
  <c r="G641" i="2"/>
  <c r="G644" i="2"/>
  <c r="G647" i="2"/>
  <c r="G650" i="2"/>
  <c r="G653" i="2"/>
  <c r="G656" i="2"/>
  <c r="G659" i="2"/>
  <c r="G662" i="2"/>
  <c r="G665" i="2"/>
  <c r="G668" i="2"/>
  <c r="G671" i="2"/>
  <c r="G674" i="2"/>
  <c r="G677" i="2"/>
  <c r="G680" i="2"/>
  <c r="G683" i="2"/>
  <c r="G686" i="2"/>
  <c r="G689" i="2"/>
  <c r="G692" i="2"/>
  <c r="G695" i="2"/>
  <c r="G698" i="2"/>
  <c r="G701" i="2"/>
  <c r="G704" i="2"/>
  <c r="G707" i="2"/>
  <c r="G710" i="2"/>
  <c r="G713" i="2"/>
  <c r="G716" i="2"/>
  <c r="G719" i="2"/>
  <c r="G722" i="2"/>
  <c r="G725" i="2"/>
  <c r="G728" i="2"/>
  <c r="G731" i="2"/>
  <c r="G734" i="2"/>
  <c r="G737" i="2"/>
  <c r="G740" i="2"/>
  <c r="G743" i="2"/>
  <c r="G746" i="2"/>
  <c r="G749" i="2"/>
  <c r="G752" i="2"/>
  <c r="G755" i="2"/>
  <c r="G758" i="2"/>
  <c r="G761" i="2"/>
  <c r="G764" i="2"/>
  <c r="G767" i="2"/>
  <c r="G770" i="2"/>
  <c r="G773" i="2"/>
  <c r="G776" i="2"/>
  <c r="G779" i="2"/>
  <c r="G782" i="2"/>
  <c r="G785" i="2"/>
  <c r="G788" i="2"/>
  <c r="G791" i="2"/>
  <c r="G794" i="2"/>
  <c r="G797" i="2"/>
  <c r="G800" i="2"/>
  <c r="G803" i="2"/>
  <c r="G806" i="2"/>
  <c r="G809" i="2"/>
  <c r="G812" i="2"/>
  <c r="G815" i="2"/>
  <c r="G818" i="2"/>
  <c r="G821" i="2"/>
  <c r="G824" i="2"/>
  <c r="G827" i="2"/>
  <c r="G830" i="2"/>
  <c r="G833" i="2"/>
  <c r="G836" i="2"/>
  <c r="G839" i="2"/>
  <c r="G842" i="2"/>
  <c r="H638" i="2"/>
  <c r="H641" i="2"/>
  <c r="H644" i="2"/>
  <c r="H647" i="2"/>
  <c r="H650" i="2"/>
  <c r="H653" i="2"/>
  <c r="H656" i="2"/>
  <c r="H659" i="2"/>
  <c r="H662" i="2"/>
  <c r="H665" i="2"/>
  <c r="H668" i="2"/>
  <c r="H671" i="2"/>
  <c r="H674" i="2"/>
  <c r="H677" i="2"/>
  <c r="H680" i="2"/>
  <c r="H683" i="2"/>
  <c r="H686" i="2"/>
  <c r="H689" i="2"/>
  <c r="H692" i="2"/>
  <c r="H695" i="2"/>
  <c r="H698" i="2"/>
  <c r="H701" i="2"/>
  <c r="H704" i="2"/>
  <c r="H707" i="2"/>
  <c r="H710" i="2"/>
  <c r="H713" i="2"/>
  <c r="H716" i="2"/>
  <c r="H719" i="2"/>
  <c r="H722" i="2"/>
  <c r="H725" i="2"/>
  <c r="H728" i="2"/>
  <c r="H731" i="2"/>
  <c r="H734" i="2"/>
  <c r="H737" i="2"/>
  <c r="H740" i="2"/>
  <c r="H743" i="2"/>
  <c r="H746" i="2"/>
  <c r="H749" i="2"/>
  <c r="H752" i="2"/>
  <c r="H755" i="2"/>
  <c r="H758" i="2"/>
  <c r="H761" i="2"/>
  <c r="H764" i="2"/>
  <c r="H767" i="2"/>
  <c r="H770" i="2"/>
  <c r="H773" i="2"/>
  <c r="H776" i="2"/>
  <c r="H779" i="2"/>
  <c r="H782" i="2"/>
  <c r="H785" i="2"/>
  <c r="H788" i="2"/>
  <c r="H791" i="2"/>
  <c r="H794" i="2"/>
  <c r="H797" i="2"/>
  <c r="H800" i="2"/>
  <c r="H803" i="2"/>
  <c r="H806" i="2"/>
  <c r="H809" i="2"/>
  <c r="H812" i="2"/>
  <c r="H815" i="2"/>
  <c r="H818" i="2"/>
  <c r="H821" i="2"/>
  <c r="H824" i="2"/>
  <c r="H827" i="2"/>
  <c r="H830" i="2"/>
  <c r="H833" i="2"/>
  <c r="H836" i="2"/>
  <c r="H839" i="2"/>
  <c r="H842" i="2"/>
  <c r="G635" i="2"/>
  <c r="H635" i="2"/>
  <c r="G428" i="2"/>
  <c r="G431" i="2"/>
  <c r="G434" i="2"/>
  <c r="G437" i="2"/>
  <c r="G440" i="2"/>
  <c r="G443" i="2"/>
  <c r="G446" i="2"/>
  <c r="G449" i="2"/>
  <c r="G452" i="2"/>
  <c r="G455" i="2"/>
  <c r="G458" i="2"/>
  <c r="G461" i="2"/>
  <c r="G464" i="2"/>
  <c r="G467" i="2"/>
  <c r="G470" i="2"/>
  <c r="G473" i="2"/>
  <c r="G476" i="2"/>
  <c r="G479" i="2"/>
  <c r="G482" i="2"/>
  <c r="G485" i="2"/>
  <c r="G488" i="2"/>
  <c r="G491" i="2"/>
  <c r="G494" i="2"/>
  <c r="G497" i="2"/>
  <c r="G500" i="2"/>
  <c r="G503" i="2"/>
  <c r="G506" i="2"/>
  <c r="G509" i="2"/>
  <c r="G512" i="2"/>
  <c r="G515" i="2"/>
  <c r="G518" i="2"/>
  <c r="G521" i="2"/>
  <c r="G524" i="2"/>
  <c r="G527" i="2"/>
  <c r="G530" i="2"/>
  <c r="G533" i="2"/>
  <c r="G536" i="2"/>
  <c r="G539" i="2"/>
  <c r="G542" i="2"/>
  <c r="G545" i="2"/>
  <c r="G548" i="2"/>
  <c r="G551" i="2"/>
  <c r="G554" i="2"/>
  <c r="G557" i="2"/>
  <c r="G560" i="2"/>
  <c r="G563" i="2"/>
  <c r="G566" i="2"/>
  <c r="G569" i="2"/>
  <c r="G572" i="2"/>
  <c r="G575" i="2"/>
  <c r="G578" i="2"/>
  <c r="G581" i="2"/>
  <c r="G584" i="2"/>
  <c r="G587" i="2"/>
  <c r="G590" i="2"/>
  <c r="G593" i="2"/>
  <c r="G596" i="2"/>
  <c r="G599" i="2"/>
  <c r="G602" i="2"/>
  <c r="G605" i="2"/>
  <c r="G608" i="2"/>
  <c r="G611" i="2"/>
  <c r="G614" i="2"/>
  <c r="G617" i="2"/>
  <c r="G620" i="2"/>
  <c r="G623" i="2"/>
  <c r="G626" i="2"/>
  <c r="G629" i="2"/>
  <c r="G632" i="2"/>
  <c r="H428" i="2"/>
  <c r="H431" i="2"/>
  <c r="H434" i="2"/>
  <c r="H437" i="2"/>
  <c r="H440" i="2"/>
  <c r="H443" i="2"/>
  <c r="H446" i="2"/>
  <c r="H449" i="2"/>
  <c r="H452" i="2"/>
  <c r="H455" i="2"/>
  <c r="H458" i="2"/>
  <c r="H461" i="2"/>
  <c r="H464" i="2"/>
  <c r="H467" i="2"/>
  <c r="H470" i="2"/>
  <c r="H473" i="2"/>
  <c r="H476" i="2"/>
  <c r="H479" i="2"/>
  <c r="H482" i="2"/>
  <c r="H485" i="2"/>
  <c r="H488" i="2"/>
  <c r="H491" i="2"/>
  <c r="H494" i="2"/>
  <c r="H497" i="2"/>
  <c r="H500" i="2"/>
  <c r="H503" i="2"/>
  <c r="H506" i="2"/>
  <c r="H509" i="2"/>
  <c r="H512" i="2"/>
  <c r="H515" i="2"/>
  <c r="H518" i="2"/>
  <c r="H521" i="2"/>
  <c r="H524" i="2"/>
  <c r="H527" i="2"/>
  <c r="H530" i="2"/>
  <c r="H533" i="2"/>
  <c r="H536" i="2"/>
  <c r="H539" i="2"/>
  <c r="H542" i="2"/>
  <c r="H545" i="2"/>
  <c r="H548" i="2"/>
  <c r="H551" i="2"/>
  <c r="H554" i="2"/>
  <c r="H557" i="2"/>
  <c r="H560" i="2"/>
  <c r="H563" i="2"/>
  <c r="H566" i="2"/>
  <c r="H569" i="2"/>
  <c r="H572" i="2"/>
  <c r="H575" i="2"/>
  <c r="H578" i="2"/>
  <c r="H581" i="2"/>
  <c r="H584" i="2"/>
  <c r="H587" i="2"/>
  <c r="H590" i="2"/>
  <c r="H593" i="2"/>
  <c r="H596" i="2"/>
  <c r="H599" i="2"/>
  <c r="H602" i="2"/>
  <c r="H605" i="2"/>
  <c r="H608" i="2"/>
  <c r="H611" i="2"/>
  <c r="H614" i="2"/>
  <c r="H617" i="2"/>
  <c r="H620" i="2"/>
  <c r="H623" i="2"/>
  <c r="H626" i="2"/>
  <c r="H629" i="2"/>
  <c r="H632" i="2"/>
  <c r="G425" i="2"/>
  <c r="H425" i="2"/>
  <c r="G286" i="2"/>
  <c r="G288" i="2"/>
  <c r="G290" i="2"/>
  <c r="G292" i="2"/>
  <c r="G294" i="2"/>
  <c r="G296" i="2"/>
  <c r="G298" i="2"/>
  <c r="G300" i="2"/>
  <c r="G302" i="2"/>
  <c r="G304" i="2"/>
  <c r="G306" i="2"/>
  <c r="G308" i="2"/>
  <c r="G310" i="2"/>
  <c r="G312" i="2"/>
  <c r="G314" i="2"/>
  <c r="G316" i="2"/>
  <c r="G318" i="2"/>
  <c r="G320" i="2"/>
  <c r="G322" i="2"/>
  <c r="G324" i="2"/>
  <c r="G326" i="2"/>
  <c r="G328" i="2"/>
  <c r="G330" i="2"/>
  <c r="G332" i="2"/>
  <c r="G334" i="2"/>
  <c r="G336" i="2"/>
  <c r="G338" i="2"/>
  <c r="G340" i="2"/>
  <c r="G342" i="2"/>
  <c r="G344" i="2"/>
  <c r="G346" i="2"/>
  <c r="G348" i="2"/>
  <c r="G350" i="2"/>
  <c r="G352" i="2"/>
  <c r="G354" i="2"/>
  <c r="G356" i="2"/>
  <c r="G358" i="2"/>
  <c r="G360" i="2"/>
  <c r="G362" i="2"/>
  <c r="G364" i="2"/>
  <c r="G366" i="2"/>
  <c r="G368" i="2"/>
  <c r="G370" i="2"/>
  <c r="G372" i="2"/>
  <c r="G374" i="2"/>
  <c r="G376" i="2"/>
  <c r="G378" i="2"/>
  <c r="G380" i="2"/>
  <c r="G382" i="2"/>
  <c r="G384" i="2"/>
  <c r="G386" i="2"/>
  <c r="G388" i="2"/>
  <c r="G390" i="2"/>
  <c r="G392" i="2"/>
  <c r="G394" i="2"/>
  <c r="G396" i="2"/>
  <c r="G398" i="2"/>
  <c r="G400" i="2"/>
  <c r="G402" i="2"/>
  <c r="G404" i="2"/>
  <c r="G406" i="2"/>
  <c r="G408" i="2"/>
  <c r="G410" i="2"/>
  <c r="G412" i="2"/>
  <c r="G414" i="2"/>
  <c r="G416" i="2"/>
  <c r="G418" i="2"/>
  <c r="G420" i="2"/>
  <c r="G422" i="2"/>
  <c r="H286" i="2"/>
  <c r="H288" i="2"/>
  <c r="H290" i="2"/>
  <c r="H292" i="2"/>
  <c r="H294" i="2"/>
  <c r="H296" i="2"/>
  <c r="H298" i="2"/>
  <c r="H300" i="2"/>
  <c r="H302" i="2"/>
  <c r="H304" i="2"/>
  <c r="H306" i="2"/>
  <c r="H308" i="2"/>
  <c r="H310" i="2"/>
  <c r="H312" i="2"/>
  <c r="H314" i="2"/>
  <c r="H316" i="2"/>
  <c r="H318" i="2"/>
  <c r="H320" i="2"/>
  <c r="H322" i="2"/>
  <c r="H324" i="2"/>
  <c r="H326" i="2"/>
  <c r="H328" i="2"/>
  <c r="H330" i="2"/>
  <c r="H332" i="2"/>
  <c r="H334" i="2"/>
  <c r="H336" i="2"/>
  <c r="H338" i="2"/>
  <c r="H340" i="2"/>
  <c r="H342" i="2"/>
  <c r="H344" i="2"/>
  <c r="H346" i="2"/>
  <c r="H348" i="2"/>
  <c r="H350" i="2"/>
  <c r="H352" i="2"/>
  <c r="H354" i="2"/>
  <c r="H356" i="2"/>
  <c r="H358" i="2"/>
  <c r="H360" i="2"/>
  <c r="H362" i="2"/>
  <c r="H364" i="2"/>
  <c r="H366" i="2"/>
  <c r="H368" i="2"/>
  <c r="H370" i="2"/>
  <c r="H372" i="2"/>
  <c r="H374" i="2"/>
  <c r="H376" i="2"/>
  <c r="H378" i="2"/>
  <c r="H380" i="2"/>
  <c r="H382" i="2"/>
  <c r="H384" i="2"/>
  <c r="H386" i="2"/>
  <c r="H388" i="2"/>
  <c r="H390" i="2"/>
  <c r="H392" i="2"/>
  <c r="H394" i="2"/>
  <c r="H396" i="2"/>
  <c r="H398" i="2"/>
  <c r="H400" i="2"/>
  <c r="H402" i="2"/>
  <c r="H404" i="2"/>
  <c r="H406" i="2"/>
  <c r="H408" i="2"/>
  <c r="H410" i="2"/>
  <c r="H412" i="2"/>
  <c r="H414" i="2"/>
  <c r="H416" i="2"/>
  <c r="H418" i="2"/>
  <c r="H420" i="2"/>
  <c r="H422" i="2"/>
  <c r="G284" i="2"/>
  <c r="H284" i="2"/>
  <c r="G144" i="2"/>
  <c r="G146" i="2"/>
  <c r="G148" i="2"/>
  <c r="G150" i="2"/>
  <c r="G152" i="2"/>
  <c r="G154" i="2"/>
  <c r="G156" i="2"/>
  <c r="G158" i="2"/>
  <c r="G160" i="2"/>
  <c r="G162" i="2"/>
  <c r="G164" i="2"/>
  <c r="G166" i="2"/>
  <c r="G168" i="2"/>
  <c r="G170" i="2"/>
  <c r="G172" i="2"/>
  <c r="G174" i="2"/>
  <c r="G176" i="2"/>
  <c r="G178" i="2"/>
  <c r="G180" i="2"/>
  <c r="G182" i="2"/>
  <c r="G184" i="2"/>
  <c r="G186" i="2"/>
  <c r="G188" i="2"/>
  <c r="G190" i="2"/>
  <c r="G192" i="2"/>
  <c r="G194" i="2"/>
  <c r="G196" i="2"/>
  <c r="G198" i="2"/>
  <c r="G200" i="2"/>
  <c r="G202" i="2"/>
  <c r="G204" i="2"/>
  <c r="G206" i="2"/>
  <c r="G208" i="2"/>
  <c r="G210" i="2"/>
  <c r="G212" i="2"/>
  <c r="G214" i="2"/>
  <c r="G216" i="2"/>
  <c r="G218" i="2"/>
  <c r="G220" i="2"/>
  <c r="G222" i="2"/>
  <c r="G224" i="2"/>
  <c r="G226" i="2"/>
  <c r="G228" i="2"/>
  <c r="G230" i="2"/>
  <c r="G232" i="2"/>
  <c r="G234" i="2"/>
  <c r="G236" i="2"/>
  <c r="G238" i="2"/>
  <c r="G240" i="2"/>
  <c r="G242" i="2"/>
  <c r="G244" i="2"/>
  <c r="G246" i="2"/>
  <c r="G248" i="2"/>
  <c r="G250" i="2"/>
  <c r="G252" i="2"/>
  <c r="G254" i="2"/>
  <c r="G256" i="2"/>
  <c r="G258" i="2"/>
  <c r="G260" i="2"/>
  <c r="G262" i="2"/>
  <c r="G264" i="2"/>
  <c r="G266" i="2"/>
  <c r="G268" i="2"/>
  <c r="G270" i="2"/>
  <c r="G272" i="2"/>
  <c r="G274" i="2"/>
  <c r="G276" i="2"/>
  <c r="G278" i="2"/>
  <c r="G280" i="2"/>
  <c r="G282" i="2"/>
  <c r="H144" i="2"/>
  <c r="H146" i="2"/>
  <c r="H148" i="2"/>
  <c r="H150" i="2"/>
  <c r="H152" i="2"/>
  <c r="H154" i="2"/>
  <c r="H156" i="2"/>
  <c r="H158" i="2"/>
  <c r="H160" i="2"/>
  <c r="H162" i="2"/>
  <c r="H164" i="2"/>
  <c r="H166" i="2"/>
  <c r="H168" i="2"/>
  <c r="H170" i="2"/>
  <c r="H172" i="2"/>
  <c r="H174" i="2"/>
  <c r="H176" i="2"/>
  <c r="H178" i="2"/>
  <c r="H180" i="2"/>
  <c r="H182" i="2"/>
  <c r="H184" i="2"/>
  <c r="H186" i="2"/>
  <c r="H188" i="2"/>
  <c r="H190" i="2"/>
  <c r="H192" i="2"/>
  <c r="H194" i="2"/>
  <c r="H196" i="2"/>
  <c r="H198" i="2"/>
  <c r="H200" i="2"/>
  <c r="H202" i="2"/>
  <c r="H204" i="2"/>
  <c r="H206" i="2"/>
  <c r="H208" i="2"/>
  <c r="H210" i="2"/>
  <c r="H212" i="2"/>
  <c r="H214" i="2"/>
  <c r="H216" i="2"/>
  <c r="H218" i="2"/>
  <c r="H220" i="2"/>
  <c r="H222" i="2"/>
  <c r="H224" i="2"/>
  <c r="H226" i="2"/>
  <c r="H228" i="2"/>
  <c r="H230" i="2"/>
  <c r="H232" i="2"/>
  <c r="H234" i="2"/>
  <c r="H236" i="2"/>
  <c r="H238" i="2"/>
  <c r="H240" i="2"/>
  <c r="H242" i="2"/>
  <c r="H244" i="2"/>
  <c r="H246" i="2"/>
  <c r="H248" i="2"/>
  <c r="H250" i="2"/>
  <c r="H252" i="2"/>
  <c r="H254" i="2"/>
  <c r="H256" i="2"/>
  <c r="H258" i="2"/>
  <c r="H260" i="2"/>
  <c r="H262" i="2"/>
  <c r="H264" i="2"/>
  <c r="H266" i="2"/>
  <c r="H268" i="2"/>
  <c r="H270" i="2"/>
  <c r="H272" i="2"/>
  <c r="H274" i="2"/>
  <c r="H276" i="2"/>
  <c r="H278" i="2"/>
  <c r="H280" i="2"/>
  <c r="H282" i="2"/>
  <c r="G4" i="2"/>
  <c r="G6" i="2"/>
  <c r="G8" i="2"/>
  <c r="G10" i="2"/>
  <c r="G12" i="2"/>
  <c r="G14" i="2"/>
  <c r="G16" i="2"/>
  <c r="G18" i="2"/>
  <c r="G20" i="2"/>
  <c r="G22" i="2"/>
  <c r="G24" i="2"/>
  <c r="G26" i="2"/>
  <c r="G28" i="2"/>
  <c r="G30" i="2"/>
  <c r="G32" i="2"/>
  <c r="G34" i="2"/>
  <c r="G36" i="2"/>
  <c r="G38" i="2"/>
  <c r="G40" i="2"/>
  <c r="G42" i="2"/>
  <c r="G44" i="2"/>
  <c r="G46" i="2"/>
  <c r="G48" i="2"/>
  <c r="G50" i="2"/>
  <c r="G52" i="2"/>
  <c r="G54" i="2"/>
  <c r="G56" i="2"/>
  <c r="G58" i="2"/>
  <c r="G60" i="2"/>
  <c r="G62" i="2"/>
  <c r="G64" i="2"/>
  <c r="G66" i="2"/>
  <c r="G68" i="2"/>
  <c r="G70" i="2"/>
  <c r="G72" i="2"/>
  <c r="G74" i="2"/>
  <c r="G76" i="2"/>
  <c r="G78" i="2"/>
  <c r="G80" i="2"/>
  <c r="G82" i="2"/>
  <c r="G84" i="2"/>
  <c r="G86" i="2"/>
  <c r="G88" i="2"/>
  <c r="G90" i="2"/>
  <c r="G92" i="2"/>
  <c r="G94" i="2"/>
  <c r="G96" i="2"/>
  <c r="G98" i="2"/>
  <c r="G100" i="2"/>
  <c r="G102" i="2"/>
  <c r="G104" i="2"/>
  <c r="G106" i="2"/>
  <c r="G108" i="2"/>
  <c r="G110" i="2"/>
  <c r="G112" i="2"/>
  <c r="G114" i="2"/>
  <c r="G116" i="2"/>
  <c r="G118" i="2"/>
  <c r="G120" i="2"/>
  <c r="G122" i="2"/>
  <c r="G124" i="2"/>
  <c r="G126" i="2"/>
  <c r="G128" i="2"/>
  <c r="G130" i="2"/>
  <c r="G132" i="2"/>
  <c r="G134" i="2"/>
  <c r="G136" i="2"/>
  <c r="G138" i="2"/>
  <c r="G140" i="2"/>
  <c r="G142" i="2"/>
  <c r="H4" i="2"/>
  <c r="H6" i="2"/>
  <c r="H8" i="2"/>
  <c r="H10" i="2"/>
  <c r="H12" i="2"/>
  <c r="H14" i="2"/>
  <c r="H16" i="2"/>
  <c r="H18" i="2"/>
  <c r="H20" i="2"/>
  <c r="H22" i="2"/>
  <c r="H24" i="2"/>
  <c r="H26" i="2"/>
  <c r="H28" i="2"/>
  <c r="H30" i="2"/>
  <c r="H32" i="2"/>
  <c r="H34" i="2"/>
  <c r="H36" i="2"/>
  <c r="H38" i="2"/>
  <c r="H40" i="2"/>
  <c r="H42" i="2"/>
  <c r="H44" i="2"/>
  <c r="H46" i="2"/>
  <c r="H48" i="2"/>
  <c r="H50" i="2"/>
  <c r="H52" i="2"/>
  <c r="H54" i="2"/>
  <c r="H56" i="2"/>
  <c r="H58" i="2"/>
  <c r="H60" i="2"/>
  <c r="H62" i="2"/>
  <c r="H64" i="2"/>
  <c r="H66" i="2"/>
  <c r="H68" i="2"/>
  <c r="H70" i="2"/>
  <c r="H72" i="2"/>
  <c r="H74" i="2"/>
  <c r="H76" i="2"/>
  <c r="H78" i="2"/>
  <c r="H80" i="2"/>
  <c r="H82" i="2"/>
  <c r="H84" i="2"/>
  <c r="H86" i="2"/>
  <c r="H88" i="2"/>
  <c r="H90" i="2"/>
  <c r="H92" i="2"/>
  <c r="H94" i="2"/>
  <c r="H96" i="2"/>
  <c r="H98" i="2"/>
  <c r="H100" i="2"/>
  <c r="H102" i="2"/>
  <c r="H104" i="2"/>
  <c r="H106" i="2"/>
  <c r="H108" i="2"/>
  <c r="H110" i="2"/>
  <c r="H112" i="2"/>
  <c r="H114" i="2"/>
  <c r="H116" i="2"/>
  <c r="H118" i="2"/>
  <c r="H120" i="2"/>
  <c r="H122" i="2"/>
  <c r="H124" i="2"/>
  <c r="H126" i="2"/>
  <c r="H128" i="2"/>
  <c r="H130" i="2"/>
  <c r="H132" i="2"/>
  <c r="H134" i="2"/>
  <c r="H136" i="2"/>
  <c r="H138" i="2"/>
  <c r="H140" i="2"/>
  <c r="H142" i="2"/>
  <c r="G637" i="2"/>
  <c r="G640" i="2"/>
  <c r="G643" i="2"/>
  <c r="G646" i="2"/>
  <c r="G649" i="2"/>
  <c r="G652" i="2"/>
  <c r="G655" i="2"/>
  <c r="G658" i="2"/>
  <c r="G661" i="2"/>
  <c r="G664" i="2"/>
  <c r="G667" i="2"/>
  <c r="G670" i="2"/>
  <c r="G673" i="2"/>
  <c r="G676" i="2"/>
  <c r="G679" i="2"/>
  <c r="G682" i="2"/>
  <c r="G685" i="2"/>
  <c r="G688" i="2"/>
  <c r="G691" i="2"/>
  <c r="G694" i="2"/>
  <c r="G697" i="2"/>
  <c r="G700" i="2"/>
  <c r="G703" i="2"/>
  <c r="G706" i="2"/>
  <c r="G709" i="2"/>
  <c r="G712" i="2"/>
  <c r="G715" i="2"/>
  <c r="G718" i="2"/>
  <c r="G721" i="2"/>
  <c r="G724" i="2"/>
  <c r="G727" i="2"/>
  <c r="G730" i="2"/>
  <c r="G733" i="2"/>
  <c r="G736" i="2"/>
  <c r="G739" i="2"/>
  <c r="G742" i="2"/>
  <c r="G745" i="2"/>
  <c r="G748" i="2"/>
  <c r="G751" i="2"/>
  <c r="G754" i="2"/>
  <c r="G757" i="2"/>
  <c r="G760" i="2"/>
  <c r="G763" i="2"/>
  <c r="G766" i="2"/>
  <c r="G769" i="2"/>
  <c r="G772" i="2"/>
  <c r="G775" i="2"/>
  <c r="G778" i="2"/>
  <c r="G781" i="2"/>
  <c r="G784" i="2"/>
  <c r="G787" i="2"/>
  <c r="G790" i="2"/>
  <c r="G793" i="2"/>
  <c r="G796" i="2"/>
  <c r="G799" i="2"/>
  <c r="G802" i="2"/>
  <c r="G805" i="2"/>
  <c r="G808" i="2"/>
  <c r="G811" i="2"/>
  <c r="G814" i="2"/>
  <c r="G817" i="2"/>
  <c r="G820" i="2"/>
  <c r="G823" i="2"/>
  <c r="G826" i="2"/>
  <c r="G829" i="2"/>
  <c r="G832" i="2"/>
  <c r="G835" i="2"/>
  <c r="G838" i="2"/>
  <c r="G841" i="2"/>
  <c r="H637" i="2"/>
  <c r="H640" i="2"/>
  <c r="H643" i="2"/>
  <c r="H646" i="2"/>
  <c r="H649" i="2"/>
  <c r="H652" i="2"/>
  <c r="H655" i="2"/>
  <c r="H658" i="2"/>
  <c r="H661" i="2"/>
  <c r="H664" i="2"/>
  <c r="H667" i="2"/>
  <c r="H670" i="2"/>
  <c r="H673" i="2"/>
  <c r="H676" i="2"/>
  <c r="H679" i="2"/>
  <c r="H682" i="2"/>
  <c r="H685" i="2"/>
  <c r="H688" i="2"/>
  <c r="H691" i="2"/>
  <c r="H694" i="2"/>
  <c r="H697" i="2"/>
  <c r="H700" i="2"/>
  <c r="H703" i="2"/>
  <c r="H706" i="2"/>
  <c r="H709" i="2"/>
  <c r="H712" i="2"/>
  <c r="H715" i="2"/>
  <c r="H718" i="2"/>
  <c r="H721" i="2"/>
  <c r="H724" i="2"/>
  <c r="H727" i="2"/>
  <c r="H730" i="2"/>
  <c r="H733" i="2"/>
  <c r="H736" i="2"/>
  <c r="H739" i="2"/>
  <c r="H742" i="2"/>
  <c r="H745" i="2"/>
  <c r="H748" i="2"/>
  <c r="H751" i="2"/>
  <c r="H754" i="2"/>
  <c r="H757" i="2"/>
  <c r="H760" i="2"/>
  <c r="H763" i="2"/>
  <c r="H766" i="2"/>
  <c r="H769" i="2"/>
  <c r="H772" i="2"/>
  <c r="H775" i="2"/>
  <c r="H778" i="2"/>
  <c r="H781" i="2"/>
  <c r="H784" i="2"/>
  <c r="H787" i="2"/>
  <c r="H790" i="2"/>
  <c r="H793" i="2"/>
  <c r="H796" i="2"/>
  <c r="H799" i="2"/>
  <c r="H802" i="2"/>
  <c r="H805" i="2"/>
  <c r="H808" i="2"/>
  <c r="H811" i="2"/>
  <c r="H814" i="2"/>
  <c r="H817" i="2"/>
  <c r="H820" i="2"/>
  <c r="H823" i="2"/>
  <c r="H826" i="2"/>
  <c r="H829" i="2"/>
  <c r="H832" i="2"/>
  <c r="H835" i="2"/>
  <c r="H838" i="2"/>
  <c r="H841" i="2"/>
  <c r="G634" i="2"/>
  <c r="H634" i="2"/>
  <c r="G427" i="2"/>
  <c r="G430" i="2"/>
  <c r="G433" i="2"/>
  <c r="G436" i="2"/>
  <c r="G439" i="2"/>
  <c r="G442" i="2"/>
  <c r="G445" i="2"/>
  <c r="G448" i="2"/>
  <c r="G451" i="2"/>
  <c r="G454" i="2"/>
  <c r="G457" i="2"/>
  <c r="G460" i="2"/>
  <c r="G463" i="2"/>
  <c r="G466" i="2"/>
  <c r="G469" i="2"/>
  <c r="G472" i="2"/>
  <c r="G475" i="2"/>
  <c r="G478" i="2"/>
  <c r="G481" i="2"/>
  <c r="G484" i="2"/>
  <c r="G487" i="2"/>
  <c r="G490" i="2"/>
  <c r="G493" i="2"/>
  <c r="G496" i="2"/>
  <c r="G499" i="2"/>
  <c r="G502" i="2"/>
  <c r="G505" i="2"/>
  <c r="G508" i="2"/>
  <c r="G511" i="2"/>
  <c r="G514" i="2"/>
  <c r="G517" i="2"/>
  <c r="G520" i="2"/>
  <c r="G523" i="2"/>
  <c r="G526" i="2"/>
  <c r="G529" i="2"/>
  <c r="G532" i="2"/>
  <c r="G535" i="2"/>
  <c r="G538" i="2"/>
  <c r="G541" i="2"/>
  <c r="G544" i="2"/>
  <c r="G547" i="2"/>
  <c r="G550" i="2"/>
  <c r="G553" i="2"/>
  <c r="G556" i="2"/>
  <c r="G559" i="2"/>
  <c r="G562" i="2"/>
  <c r="G565" i="2"/>
  <c r="G568" i="2"/>
  <c r="G571" i="2"/>
  <c r="G574" i="2"/>
  <c r="G577" i="2"/>
  <c r="G580" i="2"/>
  <c r="G583" i="2"/>
  <c r="G586" i="2"/>
  <c r="G589" i="2"/>
  <c r="G592" i="2"/>
  <c r="G595" i="2"/>
  <c r="G598" i="2"/>
  <c r="G601" i="2"/>
  <c r="G604" i="2"/>
  <c r="G607" i="2"/>
  <c r="G610" i="2"/>
  <c r="G613" i="2"/>
  <c r="G616" i="2"/>
  <c r="G619" i="2"/>
  <c r="G622" i="2"/>
  <c r="G625" i="2"/>
  <c r="G628" i="2"/>
  <c r="G631" i="2"/>
  <c r="H427" i="2"/>
  <c r="H430" i="2"/>
  <c r="H433" i="2"/>
  <c r="H436" i="2"/>
  <c r="H439" i="2"/>
  <c r="H442" i="2"/>
  <c r="H445" i="2"/>
  <c r="H448" i="2"/>
  <c r="H451" i="2"/>
  <c r="H454" i="2"/>
  <c r="H457" i="2"/>
  <c r="H460" i="2"/>
  <c r="H463" i="2"/>
  <c r="H466" i="2"/>
  <c r="H469" i="2"/>
  <c r="H472" i="2"/>
  <c r="H475" i="2"/>
  <c r="H478" i="2"/>
  <c r="H481" i="2"/>
  <c r="H484" i="2"/>
  <c r="H487" i="2"/>
  <c r="H490" i="2"/>
  <c r="H493" i="2"/>
  <c r="H496" i="2"/>
  <c r="H499" i="2"/>
  <c r="H502" i="2"/>
  <c r="H505" i="2"/>
  <c r="H508" i="2"/>
  <c r="H511" i="2"/>
  <c r="H514" i="2"/>
  <c r="H517" i="2"/>
  <c r="H520" i="2"/>
  <c r="H523" i="2"/>
  <c r="H526" i="2"/>
  <c r="H529" i="2"/>
  <c r="H532" i="2"/>
  <c r="H535" i="2"/>
  <c r="H538" i="2"/>
  <c r="H541" i="2"/>
  <c r="H544" i="2"/>
  <c r="H547" i="2"/>
  <c r="H550" i="2"/>
  <c r="H553" i="2"/>
  <c r="H556" i="2"/>
  <c r="H559" i="2"/>
  <c r="H562" i="2"/>
  <c r="H565" i="2"/>
  <c r="H568" i="2"/>
  <c r="H571" i="2"/>
  <c r="H574" i="2"/>
  <c r="H577" i="2"/>
  <c r="H580" i="2"/>
  <c r="H583" i="2"/>
  <c r="H586" i="2"/>
  <c r="H589" i="2"/>
  <c r="H592" i="2"/>
  <c r="H595" i="2"/>
  <c r="H598" i="2"/>
  <c r="H601" i="2"/>
  <c r="H604" i="2"/>
  <c r="H607" i="2"/>
  <c r="H610" i="2"/>
  <c r="H613" i="2"/>
  <c r="H616" i="2"/>
  <c r="H619" i="2"/>
  <c r="H622" i="2"/>
  <c r="H625" i="2"/>
  <c r="H628" i="2"/>
  <c r="H631" i="2"/>
  <c r="G424" i="2"/>
  <c r="H424" i="2"/>
  <c r="G285" i="2"/>
  <c r="G287" i="2"/>
  <c r="G289" i="2"/>
  <c r="G291" i="2"/>
  <c r="G293" i="2"/>
  <c r="G295" i="2"/>
  <c r="G297" i="2"/>
  <c r="G299" i="2"/>
  <c r="G301" i="2"/>
  <c r="G303" i="2"/>
  <c r="G305" i="2"/>
  <c r="G307" i="2"/>
  <c r="G309" i="2"/>
  <c r="G311" i="2"/>
  <c r="G313" i="2"/>
  <c r="G315" i="2"/>
  <c r="G317" i="2"/>
  <c r="G319" i="2"/>
  <c r="G321" i="2"/>
  <c r="G323" i="2"/>
  <c r="G325" i="2"/>
  <c r="G327" i="2"/>
  <c r="G329" i="2"/>
  <c r="G331" i="2"/>
  <c r="G333" i="2"/>
  <c r="G335" i="2"/>
  <c r="G337" i="2"/>
  <c r="G339" i="2"/>
  <c r="G341" i="2"/>
  <c r="G343" i="2"/>
  <c r="G345" i="2"/>
  <c r="G347" i="2"/>
  <c r="G349" i="2"/>
  <c r="G351" i="2"/>
  <c r="G353" i="2"/>
  <c r="G355" i="2"/>
  <c r="G357" i="2"/>
  <c r="G359" i="2"/>
  <c r="G361" i="2"/>
  <c r="G363" i="2"/>
  <c r="G365" i="2"/>
  <c r="G367" i="2"/>
  <c r="G369" i="2"/>
  <c r="G371" i="2"/>
  <c r="G373" i="2"/>
  <c r="G375" i="2"/>
  <c r="G377" i="2"/>
  <c r="G379" i="2"/>
  <c r="G381" i="2"/>
  <c r="G383" i="2"/>
  <c r="G385" i="2"/>
  <c r="G387" i="2"/>
  <c r="G389" i="2"/>
  <c r="G391" i="2"/>
  <c r="G393" i="2"/>
  <c r="G395" i="2"/>
  <c r="G397" i="2"/>
  <c r="G399" i="2"/>
  <c r="G401" i="2"/>
  <c r="G403" i="2"/>
  <c r="G405" i="2"/>
  <c r="G407" i="2"/>
  <c r="G409" i="2"/>
  <c r="G411" i="2"/>
  <c r="G413" i="2"/>
  <c r="G415" i="2"/>
  <c r="G417" i="2"/>
  <c r="G419" i="2"/>
  <c r="G421" i="2"/>
  <c r="H285" i="2"/>
  <c r="H287" i="2"/>
  <c r="H289" i="2"/>
  <c r="H291" i="2"/>
  <c r="H293" i="2"/>
  <c r="H295" i="2"/>
  <c r="H297" i="2"/>
  <c r="H299" i="2"/>
  <c r="H301" i="2"/>
  <c r="H303" i="2"/>
  <c r="H305" i="2"/>
  <c r="H307" i="2"/>
  <c r="H309" i="2"/>
  <c r="H311" i="2"/>
  <c r="H313" i="2"/>
  <c r="H315" i="2"/>
  <c r="H317" i="2"/>
  <c r="H319" i="2"/>
  <c r="H321" i="2"/>
  <c r="H323" i="2"/>
  <c r="H325" i="2"/>
  <c r="H327" i="2"/>
  <c r="H329" i="2"/>
  <c r="H331" i="2"/>
  <c r="H333" i="2"/>
  <c r="H335" i="2"/>
  <c r="H337" i="2"/>
  <c r="H339" i="2"/>
  <c r="H341" i="2"/>
  <c r="H343" i="2"/>
  <c r="H345" i="2"/>
  <c r="H347" i="2"/>
  <c r="H349" i="2"/>
  <c r="H351" i="2"/>
  <c r="H353" i="2"/>
  <c r="H355" i="2"/>
  <c r="H357" i="2"/>
  <c r="H359" i="2"/>
  <c r="H361" i="2"/>
  <c r="H363" i="2"/>
  <c r="H365" i="2"/>
  <c r="H367" i="2"/>
  <c r="H369" i="2"/>
  <c r="H371" i="2"/>
  <c r="H373" i="2"/>
  <c r="H375" i="2"/>
  <c r="H377" i="2"/>
  <c r="H379" i="2"/>
  <c r="H381" i="2"/>
  <c r="H383" i="2"/>
  <c r="H385" i="2"/>
  <c r="H387" i="2"/>
  <c r="H389" i="2"/>
  <c r="H391" i="2"/>
  <c r="H393" i="2"/>
  <c r="H395" i="2"/>
  <c r="H397" i="2"/>
  <c r="H399" i="2"/>
  <c r="H401" i="2"/>
  <c r="H403" i="2"/>
  <c r="H405" i="2"/>
  <c r="H407" i="2"/>
  <c r="H409" i="2"/>
  <c r="H411" i="2"/>
  <c r="H413" i="2"/>
  <c r="H415" i="2"/>
  <c r="H417" i="2"/>
  <c r="H419" i="2"/>
  <c r="H421" i="2"/>
  <c r="G283" i="2"/>
  <c r="H283" i="2"/>
  <c r="G145" i="2"/>
  <c r="G147" i="2"/>
  <c r="G149" i="2"/>
  <c r="G151" i="2"/>
  <c r="G153" i="2"/>
  <c r="G155" i="2"/>
  <c r="G157" i="2"/>
  <c r="G159" i="2"/>
  <c r="G161" i="2"/>
  <c r="G163" i="2"/>
  <c r="G165" i="2"/>
  <c r="G167" i="2"/>
  <c r="G169" i="2"/>
  <c r="G171" i="2"/>
  <c r="G173" i="2"/>
  <c r="G175" i="2"/>
  <c r="G177" i="2"/>
  <c r="G179" i="2"/>
  <c r="G181" i="2"/>
  <c r="G183" i="2"/>
  <c r="G185" i="2"/>
  <c r="G187" i="2"/>
  <c r="G189" i="2"/>
  <c r="G191" i="2"/>
  <c r="G193" i="2"/>
  <c r="G195" i="2"/>
  <c r="G197" i="2"/>
  <c r="G199" i="2"/>
  <c r="G201" i="2"/>
  <c r="G203" i="2"/>
  <c r="G205" i="2"/>
  <c r="G207" i="2"/>
  <c r="G209" i="2"/>
  <c r="G211" i="2"/>
  <c r="G213" i="2"/>
  <c r="G215" i="2"/>
  <c r="G217" i="2"/>
  <c r="G219" i="2"/>
  <c r="G221" i="2"/>
  <c r="G223" i="2"/>
  <c r="G225" i="2"/>
  <c r="G227" i="2"/>
  <c r="G229" i="2"/>
  <c r="G231" i="2"/>
  <c r="G233" i="2"/>
  <c r="G235" i="2"/>
  <c r="G237" i="2"/>
  <c r="G239" i="2"/>
  <c r="G241" i="2"/>
  <c r="G243" i="2"/>
  <c r="G245" i="2"/>
  <c r="G247" i="2"/>
  <c r="G249" i="2"/>
  <c r="G251" i="2"/>
  <c r="G253" i="2"/>
  <c r="G255" i="2"/>
  <c r="G257" i="2"/>
  <c r="G259" i="2"/>
  <c r="G261" i="2"/>
  <c r="G263" i="2"/>
  <c r="G265" i="2"/>
  <c r="G267" i="2"/>
  <c r="G269" i="2"/>
  <c r="G271" i="2"/>
  <c r="G273" i="2"/>
  <c r="G275" i="2"/>
  <c r="G277" i="2"/>
  <c r="G279" i="2"/>
  <c r="G281" i="2"/>
  <c r="H145" i="2"/>
  <c r="H147" i="2"/>
  <c r="H149" i="2"/>
  <c r="H151" i="2"/>
  <c r="H153" i="2"/>
  <c r="H155" i="2"/>
  <c r="H157" i="2"/>
  <c r="H159" i="2"/>
  <c r="H161" i="2"/>
  <c r="H163" i="2"/>
  <c r="H165" i="2"/>
  <c r="H167" i="2"/>
  <c r="H169" i="2"/>
  <c r="H171" i="2"/>
  <c r="H173" i="2"/>
  <c r="H175" i="2"/>
  <c r="H177" i="2"/>
  <c r="H179" i="2"/>
  <c r="H181" i="2"/>
  <c r="H183" i="2"/>
  <c r="H185" i="2"/>
  <c r="H187" i="2"/>
  <c r="H189" i="2"/>
  <c r="H191" i="2"/>
  <c r="H193" i="2"/>
  <c r="H195" i="2"/>
  <c r="H197" i="2"/>
  <c r="H199" i="2"/>
  <c r="H201" i="2"/>
  <c r="H203" i="2"/>
  <c r="H205" i="2"/>
  <c r="H207" i="2"/>
  <c r="H209" i="2"/>
  <c r="H211" i="2"/>
  <c r="H213" i="2"/>
  <c r="H215" i="2"/>
  <c r="H217" i="2"/>
  <c r="H219" i="2"/>
  <c r="H221" i="2"/>
  <c r="H223" i="2"/>
  <c r="H225" i="2"/>
  <c r="H227" i="2"/>
  <c r="H229" i="2"/>
  <c r="H231" i="2"/>
  <c r="H233" i="2"/>
  <c r="H235" i="2"/>
  <c r="H237" i="2"/>
  <c r="H239" i="2"/>
  <c r="H241" i="2"/>
  <c r="H243" i="2"/>
  <c r="H245" i="2"/>
  <c r="H247" i="2"/>
  <c r="H249" i="2"/>
  <c r="H251" i="2"/>
  <c r="H253" i="2"/>
  <c r="H255" i="2"/>
  <c r="H257" i="2"/>
  <c r="H259" i="2"/>
  <c r="H261" i="2"/>
  <c r="H263" i="2"/>
  <c r="H265" i="2"/>
  <c r="H267" i="2"/>
  <c r="H269" i="2"/>
  <c r="H271" i="2"/>
  <c r="H273" i="2"/>
  <c r="H275" i="2"/>
  <c r="H277" i="2"/>
  <c r="H279" i="2"/>
  <c r="H281" i="2"/>
  <c r="G143" i="2"/>
  <c r="H143" i="2"/>
  <c r="G3" i="2"/>
  <c r="G5" i="2"/>
  <c r="G7" i="2"/>
  <c r="G9" i="2"/>
  <c r="G11" i="2"/>
  <c r="G13" i="2"/>
  <c r="G15" i="2"/>
  <c r="G17" i="2"/>
  <c r="G19" i="2"/>
  <c r="G21" i="2"/>
  <c r="G23" i="2"/>
  <c r="G25" i="2"/>
  <c r="G27" i="2"/>
  <c r="G29" i="2"/>
  <c r="G31" i="2"/>
  <c r="G33" i="2"/>
  <c r="G35" i="2"/>
  <c r="G37" i="2"/>
  <c r="G39" i="2"/>
  <c r="G41" i="2"/>
  <c r="G43" i="2"/>
  <c r="G45" i="2"/>
  <c r="G47" i="2"/>
  <c r="G49" i="2"/>
  <c r="G51" i="2"/>
  <c r="G53" i="2"/>
  <c r="G55" i="2"/>
  <c r="G57" i="2"/>
  <c r="G59" i="2"/>
  <c r="G61" i="2"/>
  <c r="G63" i="2"/>
  <c r="G65" i="2"/>
  <c r="G67" i="2"/>
  <c r="G69" i="2"/>
  <c r="G71" i="2"/>
  <c r="G73" i="2"/>
  <c r="G75" i="2"/>
  <c r="G77" i="2"/>
  <c r="G79" i="2"/>
  <c r="G81" i="2"/>
  <c r="G83" i="2"/>
  <c r="G85" i="2"/>
  <c r="G87" i="2"/>
  <c r="G89" i="2"/>
  <c r="G91" i="2"/>
  <c r="G93" i="2"/>
  <c r="G95" i="2"/>
  <c r="G97" i="2"/>
  <c r="G99" i="2"/>
  <c r="G101" i="2"/>
  <c r="G103" i="2"/>
  <c r="G105" i="2"/>
  <c r="G107" i="2"/>
  <c r="G109" i="2"/>
  <c r="G111" i="2"/>
  <c r="G113" i="2"/>
  <c r="G115" i="2"/>
  <c r="G117" i="2"/>
  <c r="G119" i="2"/>
  <c r="G121" i="2"/>
  <c r="G123" i="2"/>
  <c r="G125" i="2"/>
  <c r="G127" i="2"/>
  <c r="G129" i="2"/>
  <c r="G131" i="2"/>
  <c r="G133" i="2"/>
  <c r="G135" i="2"/>
  <c r="G137" i="2"/>
  <c r="G139" i="2"/>
  <c r="G141" i="2"/>
  <c r="H3" i="2"/>
  <c r="H5" i="2"/>
  <c r="H7" i="2"/>
  <c r="H9" i="2"/>
  <c r="H11" i="2"/>
  <c r="H13" i="2"/>
  <c r="H15" i="2"/>
  <c r="H17" i="2"/>
  <c r="H19" i="2"/>
  <c r="H21" i="2"/>
  <c r="H23" i="2"/>
  <c r="H25" i="2"/>
  <c r="H27" i="2"/>
  <c r="H29" i="2"/>
  <c r="H31" i="2"/>
  <c r="H33" i="2"/>
  <c r="H35" i="2"/>
  <c r="H37" i="2"/>
  <c r="H39" i="2"/>
  <c r="H41" i="2"/>
  <c r="H43" i="2"/>
  <c r="H45" i="2"/>
  <c r="H47" i="2"/>
  <c r="H49" i="2"/>
  <c r="H51" i="2"/>
  <c r="H53" i="2"/>
  <c r="H55" i="2"/>
  <c r="H57" i="2"/>
  <c r="H59" i="2"/>
  <c r="H61" i="2"/>
  <c r="H63" i="2"/>
  <c r="H65" i="2"/>
  <c r="H67" i="2"/>
  <c r="H69" i="2"/>
  <c r="H71" i="2"/>
  <c r="H73" i="2"/>
  <c r="H75" i="2"/>
  <c r="H77" i="2"/>
  <c r="H79" i="2"/>
  <c r="H81" i="2"/>
  <c r="H83" i="2"/>
  <c r="H85" i="2"/>
  <c r="H87" i="2"/>
  <c r="H89" i="2"/>
  <c r="H91" i="2"/>
  <c r="H93" i="2"/>
  <c r="H95" i="2"/>
  <c r="H97" i="2"/>
  <c r="H99" i="2"/>
  <c r="H101" i="2"/>
  <c r="H103" i="2"/>
  <c r="H105" i="2"/>
  <c r="H107" i="2"/>
  <c r="H109" i="2"/>
  <c r="H111" i="2"/>
  <c r="H113" i="2"/>
  <c r="H115" i="2"/>
  <c r="H117" i="2"/>
  <c r="H119" i="2"/>
  <c r="H121" i="2"/>
  <c r="H123" i="2"/>
  <c r="H125" i="2"/>
  <c r="H127" i="2"/>
  <c r="H129" i="2"/>
  <c r="H131" i="2"/>
  <c r="H133" i="2"/>
  <c r="H135" i="2"/>
  <c r="H137" i="2"/>
  <c r="H139" i="2"/>
  <c r="H141" i="2"/>
  <c r="F708" i="2"/>
  <c r="E708" i="2"/>
  <c r="F711" i="2"/>
  <c r="H711" i="2" s="1"/>
  <c r="E711" i="2"/>
  <c r="G711" i="2" s="1"/>
  <c r="F789" i="2"/>
  <c r="H789" i="2" s="1"/>
  <c r="E789" i="2"/>
  <c r="H423" i="2"/>
  <c r="H426" i="2"/>
  <c r="H429" i="2"/>
  <c r="H432" i="2"/>
  <c r="H435" i="2"/>
  <c r="H438" i="2"/>
  <c r="H441" i="2"/>
  <c r="H444" i="2"/>
  <c r="H447" i="2"/>
  <c r="H450" i="2"/>
  <c r="H453" i="2"/>
  <c r="H456" i="2"/>
  <c r="H459" i="2"/>
  <c r="H462" i="2"/>
  <c r="H465" i="2"/>
  <c r="H468" i="2"/>
  <c r="H471" i="2"/>
  <c r="H474" i="2"/>
  <c r="H477" i="2"/>
  <c r="H480" i="2"/>
  <c r="H483" i="2"/>
  <c r="H486" i="2"/>
  <c r="H489" i="2"/>
  <c r="H492" i="2"/>
  <c r="H495" i="2"/>
  <c r="H498" i="2"/>
  <c r="H501" i="2"/>
  <c r="H504" i="2"/>
  <c r="H507" i="2"/>
  <c r="H510" i="2"/>
  <c r="H513" i="2"/>
  <c r="H516" i="2"/>
  <c r="H519" i="2"/>
  <c r="H522" i="2"/>
  <c r="H525" i="2"/>
  <c r="H528" i="2"/>
  <c r="H531" i="2"/>
  <c r="H534" i="2"/>
  <c r="H537" i="2"/>
  <c r="H540" i="2"/>
  <c r="H543" i="2"/>
  <c r="H546" i="2"/>
  <c r="H549" i="2"/>
  <c r="H552" i="2"/>
  <c r="H555" i="2"/>
  <c r="H558" i="2"/>
  <c r="H561" i="2"/>
  <c r="H564" i="2"/>
  <c r="H567" i="2"/>
  <c r="H570" i="2"/>
  <c r="H573" i="2"/>
  <c r="H576" i="2"/>
  <c r="H579" i="2"/>
  <c r="H585" i="2"/>
  <c r="H588" i="2"/>
  <c r="H591" i="2"/>
  <c r="H594" i="2"/>
  <c r="H597" i="2"/>
  <c r="H600" i="2"/>
  <c r="H603" i="2"/>
  <c r="H606" i="2"/>
  <c r="H609" i="2"/>
  <c r="H612" i="2"/>
  <c r="H615" i="2"/>
  <c r="H618" i="2"/>
  <c r="H621" i="2"/>
  <c r="H624" i="2"/>
  <c r="H627" i="2"/>
  <c r="H630" i="2"/>
  <c r="H633" i="2"/>
  <c r="H636" i="2"/>
  <c r="H639" i="2"/>
  <c r="H642" i="2"/>
  <c r="H645" i="2"/>
  <c r="H648" i="2"/>
  <c r="H651" i="2"/>
  <c r="H654" i="2"/>
  <c r="H657" i="2"/>
  <c r="H660" i="2"/>
  <c r="H663" i="2"/>
  <c r="H666" i="2"/>
  <c r="H669" i="2"/>
  <c r="H672" i="2"/>
  <c r="H675" i="2"/>
  <c r="H678" i="2"/>
  <c r="H681" i="2"/>
  <c r="H684" i="2"/>
  <c r="H687" i="2"/>
  <c r="H690" i="2"/>
  <c r="H693" i="2"/>
  <c r="H696" i="2"/>
  <c r="H699" i="2"/>
  <c r="H702" i="2"/>
  <c r="H705" i="2"/>
  <c r="H708" i="2"/>
  <c r="H714" i="2"/>
  <c r="H717" i="2"/>
  <c r="H720" i="2"/>
  <c r="H723" i="2"/>
  <c r="H726" i="2"/>
  <c r="H729" i="2"/>
  <c r="H732" i="2"/>
  <c r="H735" i="2"/>
  <c r="H738" i="2"/>
  <c r="H741" i="2"/>
  <c r="H744" i="2"/>
  <c r="H747" i="2"/>
  <c r="H750" i="2"/>
  <c r="H753" i="2"/>
  <c r="H756" i="2"/>
  <c r="H759" i="2"/>
  <c r="H762" i="2"/>
  <c r="H765" i="2"/>
  <c r="H768" i="2"/>
  <c r="H771" i="2"/>
  <c r="H774" i="2"/>
  <c r="H777" i="2"/>
  <c r="H780" i="2"/>
  <c r="H783" i="2"/>
  <c r="H786" i="2"/>
  <c r="H792" i="2"/>
  <c r="H795" i="2"/>
  <c r="H798" i="2"/>
  <c r="H801" i="2"/>
  <c r="H804" i="2"/>
  <c r="H807" i="2"/>
  <c r="H810" i="2"/>
  <c r="H813" i="2"/>
  <c r="H816" i="2"/>
  <c r="H819" i="2"/>
  <c r="H822" i="2"/>
  <c r="H825" i="2"/>
  <c r="H828" i="2"/>
  <c r="H831" i="2"/>
  <c r="H834" i="2"/>
  <c r="H837" i="2"/>
  <c r="H840" i="2"/>
  <c r="G423" i="2"/>
  <c r="G426" i="2"/>
  <c r="G429" i="2"/>
  <c r="G432" i="2"/>
  <c r="G435" i="2"/>
  <c r="G438" i="2"/>
  <c r="G441" i="2"/>
  <c r="G444" i="2"/>
  <c r="G447" i="2"/>
  <c r="G450" i="2"/>
  <c r="G453" i="2"/>
  <c r="G456" i="2"/>
  <c r="G459" i="2"/>
  <c r="G462" i="2"/>
  <c r="G465" i="2"/>
  <c r="G468" i="2"/>
  <c r="G471" i="2"/>
  <c r="G474" i="2"/>
  <c r="G477" i="2"/>
  <c r="G480" i="2"/>
  <c r="G483" i="2"/>
  <c r="G486" i="2"/>
  <c r="G489" i="2"/>
  <c r="G492" i="2"/>
  <c r="G495" i="2"/>
  <c r="G498" i="2"/>
  <c r="G501" i="2"/>
  <c r="G504" i="2"/>
  <c r="G507" i="2"/>
  <c r="G510" i="2"/>
  <c r="G513" i="2"/>
  <c r="G516" i="2"/>
  <c r="G519" i="2"/>
  <c r="G522" i="2"/>
  <c r="G525" i="2"/>
  <c r="G528" i="2"/>
  <c r="G531" i="2"/>
  <c r="G534" i="2"/>
  <c r="G537" i="2"/>
  <c r="G540" i="2"/>
  <c r="G543" i="2"/>
  <c r="G546" i="2"/>
  <c r="G549" i="2"/>
  <c r="G552" i="2"/>
  <c r="G555" i="2"/>
  <c r="G558" i="2"/>
  <c r="G561" i="2"/>
  <c r="G564" i="2"/>
  <c r="G567" i="2"/>
  <c r="G570" i="2"/>
  <c r="G573" i="2"/>
  <c r="G576" i="2"/>
  <c r="G579" i="2"/>
  <c r="G585" i="2"/>
  <c r="G588" i="2"/>
  <c r="G591" i="2"/>
  <c r="G594" i="2"/>
  <c r="G597" i="2"/>
  <c r="G600" i="2"/>
  <c r="G603" i="2"/>
  <c r="G606" i="2"/>
  <c r="G609" i="2"/>
  <c r="G612" i="2"/>
  <c r="G615" i="2"/>
  <c r="G618" i="2"/>
  <c r="G621" i="2"/>
  <c r="G624" i="2"/>
  <c r="G627" i="2"/>
  <c r="G630" i="2"/>
  <c r="G633" i="2"/>
  <c r="G636" i="2"/>
  <c r="G639" i="2"/>
  <c r="G642" i="2"/>
  <c r="G645" i="2"/>
  <c r="G648" i="2"/>
  <c r="G651" i="2"/>
  <c r="G654" i="2"/>
  <c r="G657" i="2"/>
  <c r="G660" i="2"/>
  <c r="G663" i="2"/>
  <c r="G666" i="2"/>
  <c r="G669" i="2"/>
  <c r="G672" i="2"/>
  <c r="G675" i="2"/>
  <c r="G678" i="2"/>
  <c r="G681" i="2"/>
  <c r="G684" i="2"/>
  <c r="G687" i="2"/>
  <c r="G690" i="2"/>
  <c r="G693" i="2"/>
  <c r="G696" i="2"/>
  <c r="G699" i="2"/>
  <c r="G702" i="2"/>
  <c r="G705" i="2"/>
  <c r="G708" i="2"/>
  <c r="G714" i="2"/>
  <c r="G717" i="2"/>
  <c r="G720" i="2"/>
  <c r="G723" i="2"/>
  <c r="G726" i="2"/>
  <c r="G729" i="2"/>
  <c r="G732" i="2"/>
  <c r="G735" i="2"/>
  <c r="G738" i="2"/>
  <c r="G741" i="2"/>
  <c r="G744" i="2"/>
  <c r="G747" i="2"/>
  <c r="G750" i="2"/>
  <c r="G753" i="2"/>
  <c r="G756" i="2"/>
  <c r="G759" i="2"/>
  <c r="G762" i="2"/>
  <c r="G765" i="2"/>
  <c r="G768" i="2"/>
  <c r="G771" i="2"/>
  <c r="G774" i="2"/>
  <c r="G777" i="2"/>
  <c r="G780" i="2"/>
  <c r="G783" i="2"/>
  <c r="G786" i="2"/>
  <c r="G789" i="2"/>
  <c r="G792" i="2"/>
  <c r="G795" i="2"/>
  <c r="G798" i="2"/>
  <c r="G801" i="2"/>
  <c r="G804" i="2"/>
  <c r="G807" i="2"/>
  <c r="G810" i="2"/>
  <c r="G813" i="2"/>
  <c r="G816" i="2"/>
  <c r="G819" i="2"/>
  <c r="G822" i="2"/>
  <c r="G825" i="2"/>
  <c r="G828" i="2"/>
  <c r="G831" i="2"/>
  <c r="G834" i="2"/>
  <c r="G837" i="2"/>
  <c r="G840" i="2"/>
  <c r="F582" i="2"/>
  <c r="H582" i="2" s="1"/>
  <c r="E582" i="2"/>
  <c r="G582" i="2" s="1"/>
  <c r="F309" i="4"/>
  <c r="G309" i="4" s="1"/>
  <c r="J309" i="4" s="1"/>
  <c r="F308" i="4"/>
  <c r="G308" i="4" s="1"/>
  <c r="J308" i="4" s="1"/>
  <c r="M308" i="4" s="1"/>
  <c r="K4" i="4"/>
  <c r="M4" i="4" s="1"/>
  <c r="K5" i="4"/>
  <c r="M5" i="4" s="1"/>
  <c r="K6" i="4"/>
  <c r="M6" i="4" s="1"/>
  <c r="K7" i="4"/>
  <c r="M7" i="4" s="1"/>
  <c r="K8" i="4"/>
  <c r="K9" i="4"/>
  <c r="M9" i="4" s="1"/>
  <c r="K10" i="4"/>
  <c r="M10" i="4" s="1"/>
  <c r="K11" i="4"/>
  <c r="M11" i="4" s="1"/>
  <c r="K12" i="4"/>
  <c r="M12" i="4" s="1"/>
  <c r="K13" i="4"/>
  <c r="M13" i="4" s="1"/>
  <c r="K14" i="4"/>
  <c r="M14" i="4" s="1"/>
  <c r="K15" i="4"/>
  <c r="M15" i="4" s="1"/>
  <c r="K16" i="4"/>
  <c r="M16" i="4" s="1"/>
  <c r="K17" i="4"/>
  <c r="M17" i="4" s="1"/>
  <c r="K18" i="4"/>
  <c r="M18" i="4" s="1"/>
  <c r="K19" i="4"/>
  <c r="M19" i="4" s="1"/>
  <c r="K20" i="4"/>
  <c r="M20" i="4" s="1"/>
  <c r="K21" i="4"/>
  <c r="M21" i="4" s="1"/>
  <c r="K22" i="4"/>
  <c r="M22" i="4" s="1"/>
  <c r="K23" i="4"/>
  <c r="M23" i="4" s="1"/>
  <c r="K24" i="4"/>
  <c r="M24" i="4" s="1"/>
  <c r="K25" i="4"/>
  <c r="M25" i="4" s="1"/>
  <c r="K26" i="4"/>
  <c r="K27" i="4"/>
  <c r="M27" i="4" s="1"/>
  <c r="K28" i="4"/>
  <c r="M28" i="4" s="1"/>
  <c r="K29" i="4"/>
  <c r="M29" i="4" s="1"/>
  <c r="K30" i="4"/>
  <c r="M30" i="4" s="1"/>
  <c r="K31" i="4"/>
  <c r="M31" i="4" s="1"/>
  <c r="K32" i="4"/>
  <c r="M32" i="4" s="1"/>
  <c r="K33" i="4"/>
  <c r="M33" i="4" s="1"/>
  <c r="K34" i="4"/>
  <c r="M34" i="4" s="1"/>
  <c r="K35" i="4"/>
  <c r="M35" i="4" s="1"/>
  <c r="K36" i="4"/>
  <c r="M36" i="4" s="1"/>
  <c r="K37" i="4"/>
  <c r="M37" i="4" s="1"/>
  <c r="K38" i="4"/>
  <c r="K39" i="4"/>
  <c r="M39" i="4" s="1"/>
  <c r="K40" i="4"/>
  <c r="M40" i="4" s="1"/>
  <c r="K41" i="4"/>
  <c r="M41" i="4" s="1"/>
  <c r="K42" i="4"/>
  <c r="M42" i="4" s="1"/>
  <c r="K43" i="4"/>
  <c r="M43" i="4" s="1"/>
  <c r="K44" i="4"/>
  <c r="M44" i="4" s="1"/>
  <c r="K45" i="4"/>
  <c r="M45" i="4" s="1"/>
  <c r="K46" i="4"/>
  <c r="M46" i="4" s="1"/>
  <c r="K47" i="4"/>
  <c r="M47" i="4" s="1"/>
  <c r="K48" i="4"/>
  <c r="M48" i="4" s="1"/>
  <c r="K49" i="4"/>
  <c r="M49" i="4" s="1"/>
  <c r="K50" i="4"/>
  <c r="K51" i="4"/>
  <c r="M51" i="4" s="1"/>
  <c r="K52" i="4"/>
  <c r="M52" i="4" s="1"/>
  <c r="K53" i="4"/>
  <c r="M53" i="4" s="1"/>
  <c r="K54" i="4"/>
  <c r="M54" i="4" s="1"/>
  <c r="K55" i="4"/>
  <c r="M55" i="4" s="1"/>
  <c r="K56" i="4"/>
  <c r="M56" i="4" s="1"/>
  <c r="K57" i="4"/>
  <c r="M57" i="4" s="1"/>
  <c r="K58" i="4"/>
  <c r="M58" i="4" s="1"/>
  <c r="K59" i="4"/>
  <c r="M59" i="4" s="1"/>
  <c r="K60" i="4"/>
  <c r="M60" i="4" s="1"/>
  <c r="K61" i="4"/>
  <c r="M61" i="4" s="1"/>
  <c r="K62" i="4"/>
  <c r="K63" i="4"/>
  <c r="M63" i="4" s="1"/>
  <c r="K64" i="4"/>
  <c r="M64" i="4" s="1"/>
  <c r="K65" i="4"/>
  <c r="K66" i="4"/>
  <c r="M66" i="4" s="1"/>
  <c r="K67" i="4"/>
  <c r="M67" i="4" s="1"/>
  <c r="K68" i="4"/>
  <c r="M68" i="4" s="1"/>
  <c r="K69" i="4"/>
  <c r="M69" i="4" s="1"/>
  <c r="K70" i="4"/>
  <c r="M70" i="4" s="1"/>
  <c r="K71" i="4"/>
  <c r="M71" i="4" s="1"/>
  <c r="K72" i="4"/>
  <c r="M72" i="4" s="1"/>
  <c r="K73" i="4"/>
  <c r="K74" i="4"/>
  <c r="M74" i="4" s="1"/>
  <c r="K75" i="4"/>
  <c r="M75" i="4" s="1"/>
  <c r="K76" i="4"/>
  <c r="M76" i="4" s="1"/>
  <c r="K77" i="4"/>
  <c r="M77" i="4" s="1"/>
  <c r="K78" i="4"/>
  <c r="M78" i="4" s="1"/>
  <c r="K79" i="4"/>
  <c r="M79" i="4" s="1"/>
  <c r="K80" i="4"/>
  <c r="M80" i="4" s="1"/>
  <c r="K81" i="4"/>
  <c r="M81" i="4" s="1"/>
  <c r="K82" i="4"/>
  <c r="M82" i="4" s="1"/>
  <c r="K83" i="4"/>
  <c r="M83" i="4" s="1"/>
  <c r="K84" i="4"/>
  <c r="M84" i="4" s="1"/>
  <c r="K85" i="4"/>
  <c r="M85" i="4" s="1"/>
  <c r="K86" i="4"/>
  <c r="M86" i="4" s="1"/>
  <c r="K87" i="4"/>
  <c r="M87" i="4" s="1"/>
  <c r="K88" i="4"/>
  <c r="M88" i="4" s="1"/>
  <c r="K89" i="4"/>
  <c r="M89" i="4" s="1"/>
  <c r="K90" i="4"/>
  <c r="M90" i="4" s="1"/>
  <c r="K91" i="4"/>
  <c r="M91" i="4" s="1"/>
  <c r="K92" i="4"/>
  <c r="M92" i="4" s="1"/>
  <c r="K93" i="4"/>
  <c r="K94" i="4"/>
  <c r="K95" i="4"/>
  <c r="M95" i="4" s="1"/>
  <c r="K96" i="4"/>
  <c r="M96" i="4" s="1"/>
  <c r="K97" i="4"/>
  <c r="M97" i="4" s="1"/>
  <c r="K98" i="4"/>
  <c r="M98" i="4" s="1"/>
  <c r="K99" i="4"/>
  <c r="K100" i="4"/>
  <c r="M100" i="4" s="1"/>
  <c r="K101" i="4"/>
  <c r="M101" i="4" s="1"/>
  <c r="K102" i="4"/>
  <c r="M102" i="4" s="1"/>
  <c r="K103" i="4"/>
  <c r="M103" i="4" s="1"/>
  <c r="K104" i="4"/>
  <c r="M104" i="4" s="1"/>
  <c r="K105" i="4"/>
  <c r="M105" i="4" s="1"/>
  <c r="K106" i="4"/>
  <c r="M106" i="4" s="1"/>
  <c r="K107" i="4"/>
  <c r="M107" i="4" s="1"/>
  <c r="K108" i="4"/>
  <c r="M108" i="4" s="1"/>
  <c r="K109" i="4"/>
  <c r="M109" i="4" s="1"/>
  <c r="K110" i="4"/>
  <c r="M110" i="4" s="1"/>
  <c r="K111" i="4"/>
  <c r="M111" i="4" s="1"/>
  <c r="K112" i="4"/>
  <c r="M112" i="4" s="1"/>
  <c r="K113" i="4"/>
  <c r="M113" i="4" s="1"/>
  <c r="K114" i="4"/>
  <c r="M114" i="4" s="1"/>
  <c r="K115" i="4"/>
  <c r="M115" i="4" s="1"/>
  <c r="K116" i="4"/>
  <c r="M116" i="4" s="1"/>
  <c r="K117" i="4"/>
  <c r="M117" i="4" s="1"/>
  <c r="K118" i="4"/>
  <c r="M118" i="4" s="1"/>
  <c r="K119" i="4"/>
  <c r="M119" i="4" s="1"/>
  <c r="K120" i="4"/>
  <c r="M120" i="4" s="1"/>
  <c r="K121" i="4"/>
  <c r="M121" i="4" s="1"/>
  <c r="K122" i="4"/>
  <c r="M122" i="4" s="1"/>
  <c r="K123" i="4"/>
  <c r="M123" i="4" s="1"/>
  <c r="K124" i="4"/>
  <c r="M124" i="4" s="1"/>
  <c r="K125" i="4"/>
  <c r="M125" i="4" s="1"/>
  <c r="K126" i="4"/>
  <c r="M126" i="4" s="1"/>
  <c r="K127" i="4"/>
  <c r="M127" i="4" s="1"/>
  <c r="K128" i="4"/>
  <c r="M128" i="4" s="1"/>
  <c r="K129" i="4"/>
  <c r="M129" i="4" s="1"/>
  <c r="K130" i="4"/>
  <c r="M130" i="4" s="1"/>
  <c r="K131" i="4"/>
  <c r="K132" i="4"/>
  <c r="M132" i="4" s="1"/>
  <c r="K133" i="4"/>
  <c r="M133" i="4" s="1"/>
  <c r="K134" i="4"/>
  <c r="M134" i="4" s="1"/>
  <c r="K135" i="4"/>
  <c r="M135" i="4" s="1"/>
  <c r="K136" i="4"/>
  <c r="K137" i="4"/>
  <c r="M137" i="4" s="1"/>
  <c r="K138" i="4"/>
  <c r="M138" i="4" s="1"/>
  <c r="K139" i="4"/>
  <c r="K140" i="4"/>
  <c r="M140" i="4" s="1"/>
  <c r="K141" i="4"/>
  <c r="M141" i="4" s="1"/>
  <c r="K142" i="4"/>
  <c r="M142" i="4" s="1"/>
  <c r="K143" i="4"/>
  <c r="M143" i="4" s="1"/>
  <c r="K144" i="4"/>
  <c r="K145" i="4"/>
  <c r="M145" i="4" s="1"/>
  <c r="K146" i="4"/>
  <c r="M146" i="4" s="1"/>
  <c r="K147" i="4"/>
  <c r="M147" i="4" s="1"/>
  <c r="K148" i="4"/>
  <c r="K149" i="4"/>
  <c r="M149" i="4" s="1"/>
  <c r="K150" i="4"/>
  <c r="M150" i="4" s="1"/>
  <c r="K151" i="4"/>
  <c r="M151" i="4" s="1"/>
  <c r="K152" i="4"/>
  <c r="K153" i="4"/>
  <c r="M153" i="4" s="1"/>
  <c r="K154" i="4"/>
  <c r="M154" i="4" s="1"/>
  <c r="K155" i="4"/>
  <c r="M155" i="4" s="1"/>
  <c r="K156" i="4"/>
  <c r="M156" i="4" s="1"/>
  <c r="K157" i="4"/>
  <c r="M157" i="4" s="1"/>
  <c r="K158" i="4"/>
  <c r="M158" i="4" s="1"/>
  <c r="K159" i="4"/>
  <c r="M159" i="4" s="1"/>
  <c r="K160" i="4"/>
  <c r="M160" i="4" s="1"/>
  <c r="K161" i="4"/>
  <c r="M161" i="4" s="1"/>
  <c r="K162" i="4"/>
  <c r="M162" i="4" s="1"/>
  <c r="K163" i="4"/>
  <c r="M163" i="4" s="1"/>
  <c r="K164" i="4"/>
  <c r="M164" i="4" s="1"/>
  <c r="K165" i="4"/>
  <c r="M165" i="4" s="1"/>
  <c r="K166" i="4"/>
  <c r="M166" i="4" s="1"/>
  <c r="K167" i="4"/>
  <c r="M167" i="4" s="1"/>
  <c r="K168" i="4"/>
  <c r="M168" i="4" s="1"/>
  <c r="K169" i="4"/>
  <c r="M169" i="4" s="1"/>
  <c r="K170" i="4"/>
  <c r="M170" i="4" s="1"/>
  <c r="K171" i="4"/>
  <c r="M171" i="4" s="1"/>
  <c r="K172" i="4"/>
  <c r="M172" i="4" s="1"/>
  <c r="K173" i="4"/>
  <c r="M173" i="4" s="1"/>
  <c r="K174" i="4"/>
  <c r="M174" i="4" s="1"/>
  <c r="K175" i="4"/>
  <c r="M175" i="4" s="1"/>
  <c r="K176" i="4"/>
  <c r="K177" i="4"/>
  <c r="M177" i="4" s="1"/>
  <c r="K178" i="4"/>
  <c r="M178" i="4" s="1"/>
  <c r="K179" i="4"/>
  <c r="M179" i="4" s="1"/>
  <c r="K180" i="4"/>
  <c r="M180" i="4" s="1"/>
  <c r="K181" i="4"/>
  <c r="M181" i="4" s="1"/>
  <c r="K182" i="4"/>
  <c r="K183" i="4"/>
  <c r="M183" i="4" s="1"/>
  <c r="K184" i="4"/>
  <c r="M184" i="4" s="1"/>
  <c r="K185" i="4"/>
  <c r="M185" i="4" s="1"/>
  <c r="K186" i="4"/>
  <c r="M186" i="4" s="1"/>
  <c r="K187" i="4"/>
  <c r="M187" i="4" s="1"/>
  <c r="K188" i="4"/>
  <c r="M188" i="4" s="1"/>
  <c r="K189" i="4"/>
  <c r="M189" i="4" s="1"/>
  <c r="K190" i="4"/>
  <c r="M190" i="4" s="1"/>
  <c r="K191" i="4"/>
  <c r="M191" i="4" s="1"/>
  <c r="K192" i="4"/>
  <c r="M192" i="4" s="1"/>
  <c r="K193" i="4"/>
  <c r="M193" i="4" s="1"/>
  <c r="K194" i="4"/>
  <c r="M194" i="4" s="1"/>
  <c r="K195" i="4"/>
  <c r="M195" i="4" s="1"/>
  <c r="K196" i="4"/>
  <c r="M196" i="4" s="1"/>
  <c r="K197" i="4"/>
  <c r="M197" i="4" s="1"/>
  <c r="K198" i="4"/>
  <c r="M198" i="4" s="1"/>
  <c r="K199" i="4"/>
  <c r="M199" i="4" s="1"/>
  <c r="K200" i="4"/>
  <c r="M200" i="4" s="1"/>
  <c r="K201" i="4"/>
  <c r="M201" i="4" s="1"/>
  <c r="K202" i="4"/>
  <c r="M202" i="4" s="1"/>
  <c r="K203" i="4"/>
  <c r="M203" i="4" s="1"/>
  <c r="K204" i="4"/>
  <c r="M204" i="4" s="1"/>
  <c r="K205" i="4"/>
  <c r="M205" i="4" s="1"/>
  <c r="K206" i="4"/>
  <c r="M206" i="4" s="1"/>
  <c r="K207" i="4"/>
  <c r="M207" i="4" s="1"/>
  <c r="K208" i="4"/>
  <c r="M208" i="4" s="1"/>
  <c r="K209" i="4"/>
  <c r="K210" i="4"/>
  <c r="M210" i="4" s="1"/>
  <c r="K211" i="4"/>
  <c r="M211" i="4" s="1"/>
  <c r="K212" i="4"/>
  <c r="M212" i="4" s="1"/>
  <c r="K213" i="4"/>
  <c r="M213" i="4" s="1"/>
  <c r="K214" i="4"/>
  <c r="M214" i="4" s="1"/>
  <c r="K215" i="4"/>
  <c r="M215" i="4" s="1"/>
  <c r="K216" i="4"/>
  <c r="M216" i="4" s="1"/>
  <c r="K217" i="4"/>
  <c r="M217" i="4" s="1"/>
  <c r="K218" i="4"/>
  <c r="M218" i="4" s="1"/>
  <c r="K219" i="4"/>
  <c r="M219" i="4" s="1"/>
  <c r="K220" i="4"/>
  <c r="M220" i="4" s="1"/>
  <c r="K221" i="4"/>
  <c r="M221" i="4" s="1"/>
  <c r="K222" i="4"/>
  <c r="M222" i="4" s="1"/>
  <c r="K223" i="4"/>
  <c r="M223" i="4" s="1"/>
  <c r="K224" i="4"/>
  <c r="M224" i="4" s="1"/>
  <c r="K225" i="4"/>
  <c r="K226" i="4"/>
  <c r="M226" i="4" s="1"/>
  <c r="K227" i="4"/>
  <c r="M227" i="4" s="1"/>
  <c r="K228" i="4"/>
  <c r="M228" i="4" s="1"/>
  <c r="K229" i="4"/>
  <c r="M229" i="4" s="1"/>
  <c r="K230" i="4"/>
  <c r="M230" i="4" s="1"/>
  <c r="K231" i="4"/>
  <c r="M231" i="4" s="1"/>
  <c r="K232" i="4"/>
  <c r="M232" i="4" s="1"/>
  <c r="K233" i="4"/>
  <c r="M233" i="4" s="1"/>
  <c r="K234" i="4"/>
  <c r="M234" i="4" s="1"/>
  <c r="K235" i="4"/>
  <c r="M235" i="4" s="1"/>
  <c r="K236" i="4"/>
  <c r="M236" i="4" s="1"/>
  <c r="K237" i="4"/>
  <c r="M237" i="4" s="1"/>
  <c r="K238" i="4"/>
  <c r="M238" i="4" s="1"/>
  <c r="K239" i="4"/>
  <c r="M239" i="4" s="1"/>
  <c r="K240" i="4"/>
  <c r="M240" i="4" s="1"/>
  <c r="K241" i="4"/>
  <c r="M241" i="4" s="1"/>
  <c r="K242" i="4"/>
  <c r="M242" i="4" s="1"/>
  <c r="K243" i="4"/>
  <c r="M243" i="4" s="1"/>
  <c r="K244" i="4"/>
  <c r="M244" i="4" s="1"/>
  <c r="K245" i="4"/>
  <c r="M245" i="4" s="1"/>
  <c r="K246" i="4"/>
  <c r="M246" i="4" s="1"/>
  <c r="K247" i="4"/>
  <c r="M247" i="4" s="1"/>
  <c r="K248" i="4"/>
  <c r="M248" i="4" s="1"/>
  <c r="K249" i="4"/>
  <c r="M249" i="4" s="1"/>
  <c r="K250" i="4"/>
  <c r="M250" i="4" s="1"/>
  <c r="K251" i="4"/>
  <c r="M251" i="4" s="1"/>
  <c r="K252" i="4"/>
  <c r="M252" i="4" s="1"/>
  <c r="K253" i="4"/>
  <c r="M253" i="4" s="1"/>
  <c r="K254" i="4"/>
  <c r="M254" i="4" s="1"/>
  <c r="K255" i="4"/>
  <c r="M255" i="4" s="1"/>
  <c r="K256" i="4"/>
  <c r="M256" i="4" s="1"/>
  <c r="K257" i="4"/>
  <c r="M257" i="4" s="1"/>
  <c r="K258" i="4"/>
  <c r="M258" i="4" s="1"/>
  <c r="K259" i="4"/>
  <c r="M259" i="4" s="1"/>
  <c r="K260" i="4"/>
  <c r="M260" i="4" s="1"/>
  <c r="K261" i="4"/>
  <c r="M261" i="4" s="1"/>
  <c r="K262" i="4"/>
  <c r="M262" i="4" s="1"/>
  <c r="K263" i="4"/>
  <c r="M263" i="4" s="1"/>
  <c r="K264" i="4"/>
  <c r="M264" i="4" s="1"/>
  <c r="K265" i="4"/>
  <c r="M265" i="4" s="1"/>
  <c r="K266" i="4"/>
  <c r="M266" i="4" s="1"/>
  <c r="K267" i="4"/>
  <c r="M267" i="4" s="1"/>
  <c r="K268" i="4"/>
  <c r="M268" i="4" s="1"/>
  <c r="K269" i="4"/>
  <c r="M269" i="4" s="1"/>
  <c r="K270" i="4"/>
  <c r="M270" i="4" s="1"/>
  <c r="K271" i="4"/>
  <c r="M271" i="4" s="1"/>
  <c r="K272" i="4"/>
  <c r="M272" i="4" s="1"/>
  <c r="K273" i="4"/>
  <c r="M273" i="4" s="1"/>
  <c r="K274" i="4"/>
  <c r="K275" i="4"/>
  <c r="K276" i="4"/>
  <c r="M276" i="4" s="1"/>
  <c r="K277" i="4"/>
  <c r="M277" i="4" s="1"/>
  <c r="K278" i="4"/>
  <c r="M278" i="4" s="1"/>
  <c r="K279" i="4"/>
  <c r="M279" i="4" s="1"/>
  <c r="K280" i="4"/>
  <c r="M280" i="4" s="1"/>
  <c r="K281" i="4"/>
  <c r="M281" i="4" s="1"/>
  <c r="K282" i="4"/>
  <c r="M282" i="4" s="1"/>
  <c r="K283" i="4"/>
  <c r="K284" i="4"/>
  <c r="M284" i="4" s="1"/>
  <c r="K285" i="4"/>
  <c r="M285" i="4" s="1"/>
  <c r="K286" i="4"/>
  <c r="M286" i="4" s="1"/>
  <c r="K287" i="4"/>
  <c r="M287" i="4" s="1"/>
  <c r="K288" i="4"/>
  <c r="K289" i="4"/>
  <c r="M289" i="4" s="1"/>
  <c r="K290" i="4"/>
  <c r="M290" i="4" s="1"/>
  <c r="K291" i="4"/>
  <c r="M291" i="4" s="1"/>
  <c r="K292" i="4"/>
  <c r="M292" i="4" s="1"/>
  <c r="K293" i="4"/>
  <c r="M293" i="4" s="1"/>
  <c r="K294" i="4"/>
  <c r="M294" i="4" s="1"/>
  <c r="K295" i="4"/>
  <c r="M295" i="4" s="1"/>
  <c r="K296" i="4"/>
  <c r="M296" i="4" s="1"/>
  <c r="K297" i="4"/>
  <c r="K298" i="4"/>
  <c r="M298" i="4" s="1"/>
  <c r="K299" i="4"/>
  <c r="K300" i="4"/>
  <c r="M300" i="4" s="1"/>
  <c r="K301" i="4"/>
  <c r="M301" i="4" s="1"/>
  <c r="K302" i="4"/>
  <c r="M302" i="4" s="1"/>
  <c r="K303" i="4"/>
  <c r="K304" i="4"/>
  <c r="M304" i="4" s="1"/>
  <c r="K305" i="4"/>
  <c r="M305" i="4" s="1"/>
  <c r="K306" i="4"/>
  <c r="M306" i="4" s="1"/>
  <c r="K307" i="4"/>
  <c r="M307" i="4" s="1"/>
  <c r="K308" i="4"/>
  <c r="K309" i="4"/>
  <c r="K310" i="4"/>
  <c r="M310" i="4" s="1"/>
  <c r="K311" i="4"/>
  <c r="K312" i="4"/>
  <c r="M312" i="4" s="1"/>
  <c r="K313" i="4"/>
  <c r="M313" i="4" s="1"/>
  <c r="K314" i="4"/>
  <c r="M314" i="4" s="1"/>
  <c r="K315" i="4"/>
  <c r="M315" i="4" s="1"/>
  <c r="K316" i="4"/>
  <c r="M316" i="4" s="1"/>
  <c r="K317" i="4"/>
  <c r="M317" i="4" s="1"/>
  <c r="K318" i="4"/>
  <c r="M318" i="4" s="1"/>
  <c r="K319" i="4"/>
  <c r="M319" i="4" s="1"/>
  <c r="K320" i="4"/>
  <c r="M320" i="4" s="1"/>
  <c r="K321" i="4"/>
  <c r="M321" i="4" s="1"/>
  <c r="K322" i="4"/>
  <c r="M322" i="4" s="1"/>
  <c r="K323" i="4"/>
  <c r="M323" i="4" s="1"/>
  <c r="K324" i="4"/>
  <c r="M324" i="4" s="1"/>
  <c r="K325" i="4"/>
  <c r="M325" i="4" s="1"/>
  <c r="K326" i="4"/>
  <c r="M326" i="4" s="1"/>
  <c r="K327" i="4"/>
  <c r="M327" i="4" s="1"/>
  <c r="K328" i="4"/>
  <c r="K329" i="4"/>
  <c r="M329" i="4" s="1"/>
  <c r="K330" i="4"/>
  <c r="M330" i="4" s="1"/>
  <c r="K331" i="4"/>
  <c r="M331" i="4" s="1"/>
  <c r="K332" i="4"/>
  <c r="M332" i="4" s="1"/>
  <c r="K333" i="4"/>
  <c r="M333" i="4" s="1"/>
  <c r="K334" i="4"/>
  <c r="M334" i="4" s="1"/>
  <c r="K335" i="4"/>
  <c r="M335" i="4" s="1"/>
  <c r="K336" i="4"/>
  <c r="M336" i="4" s="1"/>
  <c r="K337" i="4"/>
  <c r="M337" i="4" s="1"/>
  <c r="K338" i="4"/>
  <c r="M338" i="4" s="1"/>
  <c r="K339" i="4"/>
  <c r="M339" i="4" s="1"/>
  <c r="K340" i="4"/>
  <c r="M340" i="4" s="1"/>
  <c r="K341" i="4"/>
  <c r="M341" i="4" s="1"/>
  <c r="K342" i="4"/>
  <c r="M342" i="4" s="1"/>
  <c r="K343" i="4"/>
  <c r="M343" i="4" s="1"/>
  <c r="K344" i="4"/>
  <c r="M344" i="4" s="1"/>
  <c r="K345" i="4"/>
  <c r="M345" i="4" s="1"/>
  <c r="K346" i="4"/>
  <c r="M346" i="4" s="1"/>
  <c r="K347" i="4"/>
  <c r="M347" i="4" s="1"/>
  <c r="K348" i="4"/>
  <c r="M348" i="4" s="1"/>
  <c r="K349" i="4"/>
  <c r="M349" i="4" s="1"/>
  <c r="K350" i="4"/>
  <c r="M350" i="4" s="1"/>
  <c r="K351" i="4"/>
  <c r="M351" i="4" s="1"/>
  <c r="K352" i="4"/>
  <c r="M352" i="4" s="1"/>
  <c r="K3" i="4"/>
  <c r="M3" i="4" s="1"/>
  <c r="M309" i="4" l="1"/>
  <c r="I815" i="2"/>
  <c r="I779" i="2"/>
  <c r="I743" i="2"/>
  <c r="M71" i="1"/>
  <c r="M59" i="1"/>
  <c r="M141" i="1"/>
  <c r="M129" i="1"/>
  <c r="M117" i="1"/>
  <c r="M105" i="1"/>
  <c r="M93" i="1"/>
  <c r="M81" i="1"/>
  <c r="M69" i="1"/>
  <c r="M57" i="1"/>
  <c r="M67" i="1"/>
  <c r="M55" i="1"/>
  <c r="M131" i="1"/>
  <c r="M119" i="1"/>
  <c r="M107" i="1"/>
  <c r="M95" i="1"/>
  <c r="M83" i="1"/>
  <c r="M140" i="1"/>
  <c r="M128" i="1"/>
  <c r="M139" i="1"/>
  <c r="M127" i="1"/>
  <c r="M115" i="1"/>
  <c r="M103" i="1"/>
  <c r="M91" i="1"/>
  <c r="M79" i="1"/>
  <c r="M132" i="1"/>
  <c r="M120" i="1"/>
  <c r="M108" i="1"/>
  <c r="M96" i="1"/>
  <c r="M84" i="1"/>
  <c r="M72" i="1"/>
  <c r="M60" i="1"/>
  <c r="M142" i="1"/>
  <c r="M130" i="1"/>
  <c r="M118" i="1"/>
  <c r="M106" i="1"/>
  <c r="M94" i="1"/>
  <c r="M82" i="1"/>
  <c r="M70" i="1"/>
  <c r="M58" i="1"/>
  <c r="M116" i="1"/>
  <c r="M104" i="1"/>
  <c r="M92" i="1"/>
  <c r="M80" i="1"/>
  <c r="M137" i="1"/>
  <c r="M125" i="1"/>
  <c r="M113" i="1"/>
  <c r="M101" i="1"/>
  <c r="M89" i="1"/>
  <c r="M77" i="1"/>
  <c r="M124" i="1"/>
  <c r="M100" i="1"/>
  <c r="M76" i="1"/>
  <c r="M135" i="1"/>
  <c r="M123" i="1"/>
  <c r="M111" i="1"/>
  <c r="M99" i="1"/>
  <c r="M87" i="1"/>
  <c r="M75" i="1"/>
  <c r="M136" i="1"/>
  <c r="M112" i="1"/>
  <c r="M88" i="1"/>
  <c r="M134" i="1"/>
  <c r="M122" i="1"/>
  <c r="M110" i="1"/>
  <c r="M98" i="1"/>
  <c r="M86" i="1"/>
  <c r="M74" i="1"/>
  <c r="M62" i="1"/>
  <c r="M50" i="1"/>
  <c r="M133" i="1"/>
  <c r="M121" i="1"/>
  <c r="M109" i="1"/>
  <c r="M97" i="1"/>
  <c r="M85" i="1"/>
  <c r="M73" i="1"/>
  <c r="M61" i="1"/>
  <c r="M49" i="1"/>
  <c r="M68" i="1"/>
  <c r="M56" i="1"/>
  <c r="M66" i="1"/>
  <c r="M54" i="1"/>
  <c r="M65" i="1"/>
  <c r="M53" i="1"/>
  <c r="M64" i="1"/>
  <c r="M52" i="1"/>
  <c r="M63" i="1"/>
  <c r="M51" i="1"/>
  <c r="I416" i="2"/>
  <c r="I392" i="2"/>
  <c r="I368" i="2"/>
  <c r="I344" i="2"/>
  <c r="I707" i="2"/>
  <c r="I671" i="2"/>
  <c r="I408" i="2"/>
  <c r="I384" i="2"/>
  <c r="I360" i="2"/>
  <c r="I312" i="2"/>
  <c r="I288" i="2"/>
  <c r="I599" i="2"/>
  <c r="I563" i="2"/>
  <c r="I527" i="2"/>
  <c r="I833" i="2"/>
  <c r="I842" i="2"/>
  <c r="I806" i="2"/>
  <c r="I770" i="2"/>
  <c r="I734" i="2"/>
  <c r="I827" i="2"/>
  <c r="I791" i="2"/>
  <c r="I755" i="2"/>
  <c r="I719" i="2"/>
  <c r="I683" i="2"/>
  <c r="I647" i="2"/>
  <c r="I491" i="2"/>
  <c r="I698" i="2"/>
  <c r="I662" i="2"/>
  <c r="I728" i="2"/>
  <c r="I412" i="2"/>
  <c r="I388" i="2"/>
  <c r="I364" i="2"/>
  <c r="I340" i="2"/>
  <c r="I406" i="2"/>
  <c r="I382" i="2"/>
  <c r="I358" i="2"/>
  <c r="I334" i="2"/>
  <c r="I310" i="2"/>
  <c r="I286" i="2"/>
  <c r="I830" i="2"/>
  <c r="I794" i="2"/>
  <c r="I758" i="2"/>
  <c r="I722" i="2"/>
  <c r="I686" i="2"/>
  <c r="I650" i="2"/>
  <c r="I316" i="2"/>
  <c r="I24" i="2"/>
  <c r="I455" i="2"/>
  <c r="I196" i="2"/>
  <c r="I320" i="2"/>
  <c r="I296" i="2"/>
  <c r="I120" i="2"/>
  <c r="I96" i="2"/>
  <c r="I267" i="2"/>
  <c r="I243" i="2"/>
  <c r="I219" i="2"/>
  <c r="I195" i="2"/>
  <c r="I171" i="2"/>
  <c r="I147" i="2"/>
  <c r="I748" i="2"/>
  <c r="I240" i="2"/>
  <c r="I119" i="2"/>
  <c r="I95" i="2"/>
  <c r="I71" i="2"/>
  <c r="I47" i="2"/>
  <c r="I828" i="2"/>
  <c r="I792" i="2"/>
  <c r="I756" i="2"/>
  <c r="I720" i="2"/>
  <c r="I818" i="2"/>
  <c r="I782" i="2"/>
  <c r="I746" i="2"/>
  <c r="I710" i="2"/>
  <c r="I674" i="2"/>
  <c r="I638" i="2"/>
  <c r="I839" i="2"/>
  <c r="I803" i="2"/>
  <c r="I767" i="2"/>
  <c r="I731" i="2"/>
  <c r="I695" i="2"/>
  <c r="I659" i="2"/>
  <c r="I836" i="2"/>
  <c r="I800" i="2"/>
  <c r="I764" i="2"/>
  <c r="I692" i="2"/>
  <c r="I656" i="2"/>
  <c r="I761" i="2"/>
  <c r="I725" i="2"/>
  <c r="I689" i="2"/>
  <c r="I653" i="2"/>
  <c r="I414" i="2"/>
  <c r="I342" i="2"/>
  <c r="I696" i="2"/>
  <c r="I660" i="2"/>
  <c r="I624" i="2"/>
  <c r="I588" i="2"/>
  <c r="I552" i="2"/>
  <c r="I516" i="2"/>
  <c r="I480" i="2"/>
  <c r="I444" i="2"/>
  <c r="I635" i="2"/>
  <c r="I821" i="2"/>
  <c r="I785" i="2"/>
  <c r="I749" i="2"/>
  <c r="I713" i="2"/>
  <c r="I677" i="2"/>
  <c r="I641" i="2"/>
  <c r="I620" i="2"/>
  <c r="I116" i="2"/>
  <c r="I248" i="2"/>
  <c r="I617" i="2"/>
  <c r="I581" i="2"/>
  <c r="I545" i="2"/>
  <c r="I509" i="2"/>
  <c r="I473" i="2"/>
  <c r="I437" i="2"/>
  <c r="I797" i="2"/>
  <c r="I425" i="2"/>
  <c r="I812" i="2"/>
  <c r="I776" i="2"/>
  <c r="I740" i="2"/>
  <c r="I704" i="2"/>
  <c r="I668" i="2"/>
  <c r="I228" i="2"/>
  <c r="I809" i="2"/>
  <c r="I773" i="2"/>
  <c r="I737" i="2"/>
  <c r="I701" i="2"/>
  <c r="I665" i="2"/>
  <c r="I230" i="2"/>
  <c r="I274" i="2"/>
  <c r="I226" i="2"/>
  <c r="I178" i="2"/>
  <c r="I154" i="2"/>
  <c r="I632" i="2"/>
  <c r="I560" i="2"/>
  <c r="I524" i="2"/>
  <c r="I452" i="2"/>
  <c r="I129" i="2"/>
  <c r="I105" i="2"/>
  <c r="I81" i="2"/>
  <c r="I57" i="2"/>
  <c r="I33" i="2"/>
  <c r="I9" i="2"/>
  <c r="I246" i="2"/>
  <c r="I222" i="2"/>
  <c r="I198" i="2"/>
  <c r="I366" i="2"/>
  <c r="I318" i="2"/>
  <c r="I512" i="2"/>
  <c r="I386" i="2"/>
  <c r="I290" i="2"/>
  <c r="I824" i="2"/>
  <c r="I788" i="2"/>
  <c r="I752" i="2"/>
  <c r="I716" i="2"/>
  <c r="I680" i="2"/>
  <c r="I644" i="2"/>
  <c r="I390" i="2"/>
  <c r="I817" i="2"/>
  <c r="I280" i="2"/>
  <c r="I256" i="2"/>
  <c r="I232" i="2"/>
  <c r="I208" i="2"/>
  <c r="I184" i="2"/>
  <c r="I160" i="2"/>
  <c r="I823" i="2"/>
  <c r="I787" i="2"/>
  <c r="I751" i="2"/>
  <c r="I715" i="2"/>
  <c r="I679" i="2"/>
  <c r="I643" i="2"/>
  <c r="I118" i="2"/>
  <c r="I276" i="2"/>
  <c r="I252" i="2"/>
  <c r="I204" i="2"/>
  <c r="I180" i="2"/>
  <c r="I156" i="2"/>
  <c r="I224" i="2"/>
  <c r="I176" i="2"/>
  <c r="I152" i="2"/>
  <c r="I294" i="2"/>
  <c r="I292" i="2"/>
  <c r="I693" i="2"/>
  <c r="I657" i="2"/>
  <c r="I621" i="2"/>
  <c r="I585" i="2"/>
  <c r="I549" i="2"/>
  <c r="I513" i="2"/>
  <c r="I477" i="2"/>
  <c r="I441" i="2"/>
  <c r="I336" i="2"/>
  <c r="I837" i="2"/>
  <c r="I801" i="2"/>
  <c r="I765" i="2"/>
  <c r="I729" i="2"/>
  <c r="I142" i="2"/>
  <c r="I94" i="2"/>
  <c r="I70" i="2"/>
  <c r="I46" i="2"/>
  <c r="I22" i="2"/>
  <c r="I278" i="2"/>
  <c r="I254" i="2"/>
  <c r="I206" i="2"/>
  <c r="I182" i="2"/>
  <c r="I158" i="2"/>
  <c r="I608" i="2"/>
  <c r="I572" i="2"/>
  <c r="I536" i="2"/>
  <c r="I500" i="2"/>
  <c r="I464" i="2"/>
  <c r="I428" i="2"/>
  <c r="I140" i="2"/>
  <c r="I92" i="2"/>
  <c r="I68" i="2"/>
  <c r="I44" i="2"/>
  <c r="I20" i="2"/>
  <c r="I410" i="2"/>
  <c r="I362" i="2"/>
  <c r="I338" i="2"/>
  <c r="I314" i="2"/>
  <c r="I250" i="2"/>
  <c r="I202" i="2"/>
  <c r="I272" i="2"/>
  <c r="I200" i="2"/>
  <c r="I420" i="2"/>
  <c r="I626" i="2"/>
  <c r="I590" i="2"/>
  <c r="I554" i="2"/>
  <c r="I518" i="2"/>
  <c r="I482" i="2"/>
  <c r="I446" i="2"/>
  <c r="I122" i="2"/>
  <c r="I266" i="2"/>
  <c r="I242" i="2"/>
  <c r="I218" i="2"/>
  <c r="I194" i="2"/>
  <c r="I170" i="2"/>
  <c r="I146" i="2"/>
  <c r="I611" i="2"/>
  <c r="I503" i="2"/>
  <c r="I619" i="2"/>
  <c r="I583" i="2"/>
  <c r="I547" i="2"/>
  <c r="I511" i="2"/>
  <c r="I475" i="2"/>
  <c r="I439" i="2"/>
  <c r="I143" i="2"/>
  <c r="I134" i="2"/>
  <c r="I110" i="2"/>
  <c r="I86" i="2"/>
  <c r="I62" i="2"/>
  <c r="I38" i="2"/>
  <c r="I14" i="2"/>
  <c r="I132" i="2"/>
  <c r="I108" i="2"/>
  <c r="I84" i="2"/>
  <c r="I60" i="2"/>
  <c r="I36" i="2"/>
  <c r="I12" i="2"/>
  <c r="I396" i="2"/>
  <c r="I372" i="2"/>
  <c r="I348" i="2"/>
  <c r="I324" i="2"/>
  <c r="I300" i="2"/>
  <c r="I130" i="2"/>
  <c r="I106" i="2"/>
  <c r="I82" i="2"/>
  <c r="I58" i="2"/>
  <c r="I34" i="2"/>
  <c r="I10" i="2"/>
  <c r="I400" i="2"/>
  <c r="I376" i="2"/>
  <c r="I352" i="2"/>
  <c r="I328" i="2"/>
  <c r="I418" i="2"/>
  <c r="I394" i="2"/>
  <c r="I370" i="2"/>
  <c r="I346" i="2"/>
  <c r="I322" i="2"/>
  <c r="I298" i="2"/>
  <c r="I790" i="2"/>
  <c r="I128" i="2"/>
  <c r="I104" i="2"/>
  <c r="I80" i="2"/>
  <c r="I56" i="2"/>
  <c r="I32" i="2"/>
  <c r="I8" i="2"/>
  <c r="I126" i="2"/>
  <c r="I102" i="2"/>
  <c r="I78" i="2"/>
  <c r="I54" i="2"/>
  <c r="I30" i="2"/>
  <c r="I6" i="2"/>
  <c r="I124" i="2"/>
  <c r="I100" i="2"/>
  <c r="I76" i="2"/>
  <c r="I52" i="2"/>
  <c r="I28" i="2"/>
  <c r="I4" i="2"/>
  <c r="I584" i="2"/>
  <c r="I548" i="2"/>
  <c r="I476" i="2"/>
  <c r="I440" i="2"/>
  <c r="I745" i="2"/>
  <c r="I673" i="2"/>
  <c r="I98" i="2"/>
  <c r="I74" i="2"/>
  <c r="I50" i="2"/>
  <c r="I26" i="2"/>
  <c r="I264" i="2"/>
  <c r="I216" i="2"/>
  <c r="I192" i="2"/>
  <c r="I168" i="2"/>
  <c r="I814" i="2"/>
  <c r="I778" i="2"/>
  <c r="I742" i="2"/>
  <c r="I706" i="2"/>
  <c r="I72" i="2"/>
  <c r="I48" i="2"/>
  <c r="I262" i="2"/>
  <c r="I238" i="2"/>
  <c r="I214" i="2"/>
  <c r="I190" i="2"/>
  <c r="I166" i="2"/>
  <c r="I614" i="2"/>
  <c r="I578" i="2"/>
  <c r="I542" i="2"/>
  <c r="I506" i="2"/>
  <c r="I470" i="2"/>
  <c r="I434" i="2"/>
  <c r="I575" i="2"/>
  <c r="I539" i="2"/>
  <c r="I467" i="2"/>
  <c r="I431" i="2"/>
  <c r="I602" i="2"/>
  <c r="I566" i="2"/>
  <c r="I530" i="2"/>
  <c r="I494" i="2"/>
  <c r="I458" i="2"/>
  <c r="I596" i="2"/>
  <c r="I488" i="2"/>
  <c r="I629" i="2"/>
  <c r="I593" i="2"/>
  <c r="I557" i="2"/>
  <c r="I521" i="2"/>
  <c r="I485" i="2"/>
  <c r="I449" i="2"/>
  <c r="I551" i="2"/>
  <c r="I605" i="2"/>
  <c r="I569" i="2"/>
  <c r="I533" i="2"/>
  <c r="I497" i="2"/>
  <c r="I461" i="2"/>
  <c r="I515" i="2"/>
  <c r="I623" i="2"/>
  <c r="I587" i="2"/>
  <c r="I479" i="2"/>
  <c r="I443" i="2"/>
  <c r="I404" i="2"/>
  <c r="I380" i="2"/>
  <c r="I356" i="2"/>
  <c r="I332" i="2"/>
  <c r="I308" i="2"/>
  <c r="I402" i="2"/>
  <c r="I378" i="2"/>
  <c r="I354" i="2"/>
  <c r="I330" i="2"/>
  <c r="I306" i="2"/>
  <c r="I304" i="2"/>
  <c r="I422" i="2"/>
  <c r="I398" i="2"/>
  <c r="I374" i="2"/>
  <c r="I350" i="2"/>
  <c r="I326" i="2"/>
  <c r="I302" i="2"/>
  <c r="I284" i="2"/>
  <c r="I260" i="2"/>
  <c r="I236" i="2"/>
  <c r="I212" i="2"/>
  <c r="I188" i="2"/>
  <c r="I164" i="2"/>
  <c r="I282" i="2"/>
  <c r="I258" i="2"/>
  <c r="I234" i="2"/>
  <c r="I210" i="2"/>
  <c r="I186" i="2"/>
  <c r="I162" i="2"/>
  <c r="I270" i="2"/>
  <c r="I174" i="2"/>
  <c r="I150" i="2"/>
  <c r="I268" i="2"/>
  <c r="I244" i="2"/>
  <c r="I220" i="2"/>
  <c r="I172" i="2"/>
  <c r="I148" i="2"/>
  <c r="I144" i="2"/>
  <c r="I138" i="2"/>
  <c r="I114" i="2"/>
  <c r="I90" i="2"/>
  <c r="I66" i="2"/>
  <c r="I42" i="2"/>
  <c r="I18" i="2"/>
  <c r="I136" i="2"/>
  <c r="I112" i="2"/>
  <c r="I88" i="2"/>
  <c r="I64" i="2"/>
  <c r="I40" i="2"/>
  <c r="I16" i="2"/>
  <c r="I607" i="2"/>
  <c r="I571" i="2"/>
  <c r="I535" i="2"/>
  <c r="I499" i="2"/>
  <c r="I463" i="2"/>
  <c r="I427" i="2"/>
  <c r="I381" i="2"/>
  <c r="I271" i="2"/>
  <c r="I832" i="2"/>
  <c r="I796" i="2"/>
  <c r="I760" i="2"/>
  <c r="I724" i="2"/>
  <c r="I688" i="2"/>
  <c r="I705" i="2"/>
  <c r="I669" i="2"/>
  <c r="I702" i="2"/>
  <c r="I666" i="2"/>
  <c r="I630" i="2"/>
  <c r="I594" i="2"/>
  <c r="I558" i="2"/>
  <c r="I522" i="2"/>
  <c r="I486" i="2"/>
  <c r="I450" i="2"/>
  <c r="I436" i="2"/>
  <c r="I640" i="2"/>
  <c r="I810" i="2"/>
  <c r="I774" i="2"/>
  <c r="I738" i="2"/>
  <c r="I670" i="2"/>
  <c r="I829" i="2"/>
  <c r="I793" i="2"/>
  <c r="I757" i="2"/>
  <c r="I721" i="2"/>
  <c r="I685" i="2"/>
  <c r="I111" i="2"/>
  <c r="I826" i="2"/>
  <c r="I754" i="2"/>
  <c r="I682" i="2"/>
  <c r="I637" i="2"/>
  <c r="I273" i="2"/>
  <c r="I249" i="2"/>
  <c r="I225" i="2"/>
  <c r="I201" i="2"/>
  <c r="I177" i="2"/>
  <c r="I357" i="2"/>
  <c r="I333" i="2"/>
  <c r="I309" i="2"/>
  <c r="I285" i="2"/>
  <c r="I133" i="2"/>
  <c r="I85" i="2"/>
  <c r="I37" i="2"/>
  <c r="I247" i="2"/>
  <c r="I223" i="2"/>
  <c r="I175" i="2"/>
  <c r="I151" i="2"/>
  <c r="I652" i="2"/>
  <c r="I3" i="2"/>
  <c r="I649" i="2"/>
  <c r="I574" i="2"/>
  <c r="I430" i="2"/>
  <c r="I718" i="2"/>
  <c r="I646" i="2"/>
  <c r="I281" i="2"/>
  <c r="I257" i="2"/>
  <c r="I233" i="2"/>
  <c r="I209" i="2"/>
  <c r="I185" i="2"/>
  <c r="I139" i="2"/>
  <c r="I67" i="2"/>
  <c r="I391" i="2"/>
  <c r="I63" i="2"/>
  <c r="I15" i="2"/>
  <c r="I265" i="2"/>
  <c r="I241" i="2"/>
  <c r="I217" i="2"/>
  <c r="I193" i="2"/>
  <c r="I169" i="2"/>
  <c r="I145" i="2"/>
  <c r="I397" i="2"/>
  <c r="I349" i="2"/>
  <c r="I343" i="2"/>
  <c r="I604" i="2"/>
  <c r="I568" i="2"/>
  <c r="I532" i="2"/>
  <c r="I496" i="2"/>
  <c r="I460" i="2"/>
  <c r="I820" i="2"/>
  <c r="I784" i="2"/>
  <c r="I712" i="2"/>
  <c r="I676" i="2"/>
  <c r="I601" i="2"/>
  <c r="I565" i="2"/>
  <c r="I529" i="2"/>
  <c r="I493" i="2"/>
  <c r="I457" i="2"/>
  <c r="I781" i="2"/>
  <c r="I709" i="2"/>
  <c r="I465" i="2"/>
  <c r="I681" i="2"/>
  <c r="I645" i="2"/>
  <c r="I573" i="2"/>
  <c r="I789" i="2"/>
  <c r="I753" i="2"/>
  <c r="I717" i="2"/>
  <c r="I678" i="2"/>
  <c r="I838" i="2"/>
  <c r="I802" i="2"/>
  <c r="I766" i="2"/>
  <c r="I730" i="2"/>
  <c r="I694" i="2"/>
  <c r="I658" i="2"/>
  <c r="I609" i="2"/>
  <c r="I429" i="2"/>
  <c r="I714" i="2"/>
  <c r="I413" i="2"/>
  <c r="I389" i="2"/>
  <c r="I365" i="2"/>
  <c r="I341" i="2"/>
  <c r="I293" i="2"/>
  <c r="I407" i="2"/>
  <c r="I383" i="2"/>
  <c r="I359" i="2"/>
  <c r="I335" i="2"/>
  <c r="I311" i="2"/>
  <c r="I287" i="2"/>
  <c r="I835" i="2"/>
  <c r="I799" i="2"/>
  <c r="I763" i="2"/>
  <c r="I727" i="2"/>
  <c r="I691" i="2"/>
  <c r="I655" i="2"/>
  <c r="I616" i="2"/>
  <c r="I580" i="2"/>
  <c r="I544" i="2"/>
  <c r="I508" i="2"/>
  <c r="I472" i="2"/>
  <c r="I613" i="2"/>
  <c r="I577" i="2"/>
  <c r="I541" i="2"/>
  <c r="I505" i="2"/>
  <c r="I469" i="2"/>
  <c r="I433" i="2"/>
  <c r="I269" i="2"/>
  <c r="I245" i="2"/>
  <c r="I221" i="2"/>
  <c r="I197" i="2"/>
  <c r="I173" i="2"/>
  <c r="I149" i="2"/>
  <c r="I401" i="2"/>
  <c r="I377" i="2"/>
  <c r="I353" i="2"/>
  <c r="I329" i="2"/>
  <c r="I305" i="2"/>
  <c r="I610" i="2"/>
  <c r="I538" i="2"/>
  <c r="I690" i="2"/>
  <c r="I654" i="2"/>
  <c r="I618" i="2"/>
  <c r="I582" i="2"/>
  <c r="I546" i="2"/>
  <c r="I510" i="2"/>
  <c r="I474" i="2"/>
  <c r="I687" i="2"/>
  <c r="I651" i="2"/>
  <c r="I615" i="2"/>
  <c r="I579" i="2"/>
  <c r="I543" i="2"/>
  <c r="I507" i="2"/>
  <c r="I471" i="2"/>
  <c r="I435" i="2"/>
  <c r="I795" i="2"/>
  <c r="I759" i="2"/>
  <c r="I723" i="2"/>
  <c r="I684" i="2"/>
  <c r="I648" i="2"/>
  <c r="I612" i="2"/>
  <c r="I502" i="2"/>
  <c r="I466" i="2"/>
  <c r="I634" i="2"/>
  <c r="I385" i="2"/>
  <c r="I337" i="2"/>
  <c r="I289" i="2"/>
  <c r="I816" i="2"/>
  <c r="I631" i="2"/>
  <c r="I595" i="2"/>
  <c r="I559" i="2"/>
  <c r="I523" i="2"/>
  <c r="I487" i="2"/>
  <c r="I451" i="2"/>
  <c r="I161" i="2"/>
  <c r="I409" i="2"/>
  <c r="I361" i="2"/>
  <c r="I313" i="2"/>
  <c r="I405" i="2"/>
  <c r="I351" i="2"/>
  <c r="I153" i="2"/>
  <c r="I459" i="2"/>
  <c r="I423" i="2"/>
  <c r="I279" i="2"/>
  <c r="I255" i="2"/>
  <c r="I231" i="2"/>
  <c r="I207" i="2"/>
  <c r="I183" i="2"/>
  <c r="I159" i="2"/>
  <c r="I811" i="2"/>
  <c r="I775" i="2"/>
  <c r="I739" i="2"/>
  <c r="I703" i="2"/>
  <c r="I667" i="2"/>
  <c r="I123" i="2"/>
  <c r="I99" i="2"/>
  <c r="I75" i="2"/>
  <c r="I51" i="2"/>
  <c r="I27" i="2"/>
  <c r="I277" i="2"/>
  <c r="I253" i="2"/>
  <c r="I229" i="2"/>
  <c r="I205" i="2"/>
  <c r="I181" i="2"/>
  <c r="I157" i="2"/>
  <c r="I628" i="2"/>
  <c r="I592" i="2"/>
  <c r="I556" i="2"/>
  <c r="I520" i="2"/>
  <c r="I484" i="2"/>
  <c r="I448" i="2"/>
  <c r="I808" i="2"/>
  <c r="I772" i="2"/>
  <c r="I736" i="2"/>
  <c r="I700" i="2"/>
  <c r="I664" i="2"/>
  <c r="I642" i="2"/>
  <c r="I275" i="2"/>
  <c r="I251" i="2"/>
  <c r="I227" i="2"/>
  <c r="I203" i="2"/>
  <c r="I179" i="2"/>
  <c r="I155" i="2"/>
  <c r="I598" i="2"/>
  <c r="I562" i="2"/>
  <c r="I526" i="2"/>
  <c r="I490" i="2"/>
  <c r="I454" i="2"/>
  <c r="I625" i="2"/>
  <c r="I589" i="2"/>
  <c r="I553" i="2"/>
  <c r="I517" i="2"/>
  <c r="I481" i="2"/>
  <c r="I445" i="2"/>
  <c r="I841" i="2"/>
  <c r="I805" i="2"/>
  <c r="I769" i="2"/>
  <c r="I733" i="2"/>
  <c r="I697" i="2"/>
  <c r="I661" i="2"/>
  <c r="I672" i="2"/>
  <c r="I636" i="2"/>
  <c r="I600" i="2"/>
  <c r="I564" i="2"/>
  <c r="I528" i="2"/>
  <c r="I492" i="2"/>
  <c r="I456" i="2"/>
  <c r="I137" i="2"/>
  <c r="I113" i="2"/>
  <c r="I89" i="2"/>
  <c r="I65" i="2"/>
  <c r="I41" i="2"/>
  <c r="I17" i="2"/>
  <c r="I199" i="2"/>
  <c r="I115" i="2"/>
  <c r="I91" i="2"/>
  <c r="I43" i="2"/>
  <c r="I19" i="2"/>
  <c r="I135" i="2"/>
  <c r="I87" i="2"/>
  <c r="I39" i="2"/>
  <c r="I419" i="2"/>
  <c r="I395" i="2"/>
  <c r="I371" i="2"/>
  <c r="I347" i="2"/>
  <c r="I323" i="2"/>
  <c r="I299" i="2"/>
  <c r="I109" i="2"/>
  <c r="I61" i="2"/>
  <c r="I13" i="2"/>
  <c r="I399" i="2"/>
  <c r="I375" i="2"/>
  <c r="I327" i="2"/>
  <c r="I303" i="2"/>
  <c r="I297" i="2"/>
  <c r="I415" i="2"/>
  <c r="I367" i="2"/>
  <c r="I319" i="2"/>
  <c r="I295" i="2"/>
  <c r="I263" i="2"/>
  <c r="I239" i="2"/>
  <c r="I215" i="2"/>
  <c r="I191" i="2"/>
  <c r="I167" i="2"/>
  <c r="I317" i="2"/>
  <c r="I831" i="2"/>
  <c r="I127" i="2"/>
  <c r="I103" i="2"/>
  <c r="I79" i="2"/>
  <c r="I55" i="2"/>
  <c r="I31" i="2"/>
  <c r="I7" i="2"/>
  <c r="I261" i="2"/>
  <c r="I237" i="2"/>
  <c r="I213" i="2"/>
  <c r="I189" i="2"/>
  <c r="I165" i="2"/>
  <c r="I411" i="2"/>
  <c r="I387" i="2"/>
  <c r="I363" i="2"/>
  <c r="I339" i="2"/>
  <c r="I315" i="2"/>
  <c r="I291" i="2"/>
  <c r="I259" i="2"/>
  <c r="I235" i="2"/>
  <c r="I211" i="2"/>
  <c r="I187" i="2"/>
  <c r="I163" i="2"/>
  <c r="I424" i="2"/>
  <c r="I622" i="2"/>
  <c r="I586" i="2"/>
  <c r="I550" i="2"/>
  <c r="I514" i="2"/>
  <c r="I478" i="2"/>
  <c r="I442" i="2"/>
  <c r="I403" i="2"/>
  <c r="I379" i="2"/>
  <c r="I355" i="2"/>
  <c r="I331" i="2"/>
  <c r="I307" i="2"/>
  <c r="I421" i="2"/>
  <c r="I373" i="2"/>
  <c r="I325" i="2"/>
  <c r="I301" i="2"/>
  <c r="I283" i="2"/>
  <c r="I417" i="2"/>
  <c r="I393" i="2"/>
  <c r="I369" i="2"/>
  <c r="I345" i="2"/>
  <c r="I321" i="2"/>
  <c r="I121" i="2"/>
  <c r="I97" i="2"/>
  <c r="I73" i="2"/>
  <c r="I49" i="2"/>
  <c r="I25" i="2"/>
  <c r="I141" i="2"/>
  <c r="I117" i="2"/>
  <c r="I93" i="2"/>
  <c r="I69" i="2"/>
  <c r="I45" i="2"/>
  <c r="I21" i="2"/>
  <c r="I131" i="2"/>
  <c r="I107" i="2"/>
  <c r="I83" i="2"/>
  <c r="I59" i="2"/>
  <c r="I35" i="2"/>
  <c r="I11" i="2"/>
  <c r="I125" i="2"/>
  <c r="I101" i="2"/>
  <c r="I77" i="2"/>
  <c r="I53" i="2"/>
  <c r="I29" i="2"/>
  <c r="I5" i="2"/>
  <c r="I23" i="2"/>
  <c r="I606" i="2"/>
  <c r="I570" i="2"/>
  <c r="I534" i="2"/>
  <c r="I498" i="2"/>
  <c r="I462" i="2"/>
  <c r="I426" i="2"/>
  <c r="I438" i="2"/>
  <c r="I822" i="2"/>
  <c r="I786" i="2"/>
  <c r="I750" i="2"/>
  <c r="I819" i="2"/>
  <c r="I783" i="2"/>
  <c r="I747" i="2"/>
  <c r="I825" i="2"/>
  <c r="I537" i="2"/>
  <c r="I501" i="2"/>
  <c r="I813" i="2"/>
  <c r="I777" i="2"/>
  <c r="I741" i="2"/>
  <c r="I675" i="2"/>
  <c r="I639" i="2"/>
  <c r="I603" i="2"/>
  <c r="I567" i="2"/>
  <c r="I531" i="2"/>
  <c r="I495" i="2"/>
  <c r="I699" i="2"/>
  <c r="I663" i="2"/>
  <c r="I627" i="2"/>
  <c r="I591" i="2"/>
  <c r="I555" i="2"/>
  <c r="I519" i="2"/>
  <c r="I483" i="2"/>
  <c r="I447" i="2"/>
  <c r="I780" i="2"/>
  <c r="I744" i="2"/>
  <c r="I807" i="2"/>
  <c r="I771" i="2"/>
  <c r="I735" i="2"/>
  <c r="I633" i="2"/>
  <c r="I597" i="2"/>
  <c r="I561" i="2"/>
  <c r="I525" i="2"/>
  <c r="I489" i="2"/>
  <c r="I453" i="2"/>
  <c r="I840" i="2"/>
  <c r="I804" i="2"/>
  <c r="I768" i="2"/>
  <c r="I732" i="2"/>
  <c r="I711" i="2"/>
  <c r="I834" i="2"/>
  <c r="I798" i="2"/>
  <c r="I762" i="2"/>
  <c r="I726" i="2"/>
  <c r="I576" i="2"/>
  <c r="I540" i="2"/>
  <c r="I504" i="2"/>
  <c r="I468" i="2"/>
  <c r="I432" i="2"/>
  <c r="I708" i="2"/>
  <c r="L3" i="1" l="1"/>
  <c r="L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K3" i="1"/>
  <c r="K4" i="1"/>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J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M45" i="1" l="1"/>
  <c r="M9" i="1"/>
  <c r="M33" i="1"/>
  <c r="M29" i="1"/>
  <c r="M41" i="1"/>
  <c r="M21" i="1"/>
  <c r="M26" i="1"/>
  <c r="M14" i="1"/>
  <c r="M46" i="1"/>
  <c r="M34" i="1"/>
  <c r="M22" i="1"/>
  <c r="M10" i="1"/>
  <c r="M37" i="1"/>
  <c r="M25" i="1"/>
  <c r="M13" i="1"/>
  <c r="M48" i="1"/>
  <c r="M36" i="1"/>
  <c r="M24" i="1"/>
  <c r="M47" i="1"/>
  <c r="M35" i="1"/>
  <c r="M23" i="1"/>
  <c r="M11" i="1"/>
  <c r="M38" i="1"/>
  <c r="M12" i="1"/>
  <c r="M44" i="1"/>
  <c r="M32" i="1"/>
  <c r="M20" i="1"/>
  <c r="M8" i="1"/>
  <c r="M43" i="1"/>
  <c r="M31" i="1"/>
  <c r="M19" i="1"/>
  <c r="M7" i="1"/>
  <c r="M42" i="1"/>
  <c r="M30" i="1"/>
  <c r="M18" i="1"/>
  <c r="M6" i="1"/>
  <c r="M17" i="1"/>
  <c r="M5" i="1"/>
  <c r="M40" i="1"/>
  <c r="M28" i="1"/>
  <c r="M16" i="1"/>
  <c r="M4" i="1"/>
  <c r="M39" i="1"/>
  <c r="M27" i="1"/>
  <c r="M15" i="1"/>
  <c r="M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Brahim Mahamat Abdoulaye</author>
  </authors>
  <commentList>
    <comment ref="B3" authorId="0" shapeId="0" xr:uid="{EF5ED726-89C3-415F-ACFB-F77069A9A0AD}">
      <text>
        <r>
          <rPr>
            <b/>
            <sz val="9"/>
            <color indexed="81"/>
            <rFont val="Tahoma"/>
            <family val="2"/>
          </rPr>
          <t>Brahim Mahamat Abdoulaye:</t>
        </r>
        <r>
          <rPr>
            <sz val="9"/>
            <color indexed="81"/>
            <rFont val="Tahoma"/>
            <family val="2"/>
          </rPr>
          <t xml:space="preserve">
Départements inclus dans la portée sur la base des données factuelles issues de données  historique.</t>
        </r>
      </text>
    </comment>
    <comment ref="C3" authorId="0" shapeId="0" xr:uid="{3355A956-348B-4E8F-87DA-51B57A4E7522}">
      <text>
        <r>
          <rPr>
            <b/>
            <sz val="9"/>
            <color indexed="81"/>
            <rFont val="Tahoma"/>
            <family val="2"/>
          </rPr>
          <t>Brahim Mahamat Abdoulaye:</t>
        </r>
        <r>
          <rPr>
            <sz val="9"/>
            <color indexed="81"/>
            <rFont val="Tahoma"/>
            <family val="2"/>
          </rPr>
          <t xml:space="preserve">
Départements en attente, dont la classification est affinée sur la base des données issues des clusters et fera l’objet de discussions dans le cadre de l’ICC ( poches de vulnérabilité ).</t>
        </r>
      </text>
    </comment>
    <comment ref="D3" authorId="0" shapeId="0" xr:uid="{E1DB74F1-D95D-4B68-A63D-E80F0F1A5CD7}">
      <text>
        <r>
          <rPr>
            <b/>
            <sz val="9"/>
            <color indexed="81"/>
            <rFont val="Tahoma"/>
            <family val="2"/>
          </rPr>
          <t>Brahim Mahamat Abdoulaye:</t>
        </r>
        <r>
          <rPr>
            <sz val="9"/>
            <color indexed="81"/>
            <rFont val="Tahoma"/>
            <family val="2"/>
          </rPr>
          <t xml:space="preserve">
Départements ne figurant ni dans les données historiques ni dans les données issues des clusters.</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FE48F25-8C41-43F0-9CBB-34F17A3BD6C6}" keepAlive="1" name="ThisWorkbookDataModel" description="Modèle de données"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2" xr16:uid="{A2E2EBFF-ED08-4284-84DB-6E57D03D217F}" name="WorksheetConnection_TCD_HNRP 2027_ANALYSE DES CHOCS_ALL.xlsx!Tableau1" type="102" refreshedVersion="8" minRefreshableVersion="5">
    <extLst>
      <ext xmlns:x15="http://schemas.microsoft.com/office/spreadsheetml/2010/11/main" uri="{DE250136-89BD-433C-8126-D09CA5730AF9}">
        <x15:connection id="Tableau1">
          <x15:rangePr sourceName="_xlcn.WorksheetConnection_TCD_HNRP2027_ANALYSEDESCHOCS_ALL.xlsxTableau11"/>
        </x15:connection>
      </ext>
    </extLst>
  </connection>
  <connection id="3" xr16:uid="{92C844F2-1FFE-4559-A4BB-301FD8D97201}" name="WorksheetConnection_TCD_HNRP 2027_ANALYSE DES CHOCS_ALL.xlsx!Tableau17" type="102" refreshedVersion="8" minRefreshableVersion="5">
    <extLst>
      <ext xmlns:x15="http://schemas.microsoft.com/office/spreadsheetml/2010/11/main" uri="{DE250136-89BD-433C-8126-D09CA5730AF9}">
        <x15:connection id="Tableau17">
          <x15:rangePr sourceName="_xlcn.WorksheetConnection_TCD_HNRP2027_ANALYSEDESCHOCS_ALL.xlsxTableau171"/>
        </x15:connection>
      </ext>
    </extLst>
  </connection>
</connections>
</file>

<file path=xl/metadata.xml><?xml version="1.0" encoding="utf-8"?>
<metadata xmlns="http://schemas.openxmlformats.org/spreadsheetml/2006/main" xmlns:xlrd="http://schemas.microsoft.com/office/spreadsheetml/2017/richdata">
  <metadataTypes count="1">
    <metadataType name="XLMDX" minSupportedVersion="120000" copy="1" pasteAll="1" pasteValues="1" merge="1" splitFirst="1" rowColShift="1" clearFormats="1" clearComments="1" assign="1" coerce="1"/>
  </metadataTypes>
  <metadataStrings count="4">
    <s v="ThisWorkbookDataModel"/>
    <s v="{[Tableau17].[Type de choc (Conflit, Epidemie, Catastrophe Naturelle)].&amp;[Conflits]}"/>
    <s v="{[Tableau17].[Type de choc (Conflit, Epidemie, Catastrophe Naturelle)].&amp;[Catastrophe Naturelle]}"/>
    <s v="{[Tableau17].[Type de choc (Conflit, Epidemie, Catastrophe Naturelle)].&amp;[Epidemie]}"/>
  </metadataStrings>
  <mdxMetadata count="3">
    <mdx n="0" f="s">
      <ms ns="1" c="0"/>
    </mdx>
    <mdx n="0" f="s">
      <ms ns="2" c="0"/>
    </mdx>
    <mdx n="0" f="s">
      <ms ns="3" c="0"/>
    </mdx>
  </mdxMetadata>
  <valueMetadata count="3">
    <bk>
      <rc t="1" v="0"/>
    </bk>
    <bk>
      <rc t="1" v="1"/>
    </bk>
    <bk>
      <rc t="1" v="2"/>
    </bk>
  </valueMetadata>
</metadata>
</file>

<file path=xl/sharedStrings.xml><?xml version="1.0" encoding="utf-8"?>
<sst xmlns="http://schemas.openxmlformats.org/spreadsheetml/2006/main" count="11439" uniqueCount="809">
  <si>
    <t>Années</t>
  </si>
  <si>
    <t>Choc</t>
  </si>
  <si>
    <t>Personnes affectées</t>
  </si>
  <si>
    <t>Hectares de champs détruits</t>
  </si>
  <si>
    <t>Décès</t>
  </si>
  <si>
    <t>Indicateur_Persaffecté</t>
  </si>
  <si>
    <t>Indicateur_TetBetail</t>
  </si>
  <si>
    <t>Indicateur_Champs</t>
  </si>
  <si>
    <t>Indicateur_Décés</t>
  </si>
  <si>
    <t>Priorisationzone</t>
  </si>
  <si>
    <t>Province</t>
  </si>
  <si>
    <t>MOYEN CHARI</t>
  </si>
  <si>
    <t>WADI FIRA</t>
  </si>
  <si>
    <t>SALAMAT</t>
  </si>
  <si>
    <t>LAC</t>
  </si>
  <si>
    <t>MANDOUL</t>
  </si>
  <si>
    <t>MAYO KEBBI EST</t>
  </si>
  <si>
    <t>BATHA</t>
  </si>
  <si>
    <t>SILA</t>
  </si>
  <si>
    <t>LOGONE ORIENTAL</t>
  </si>
  <si>
    <t>BORKOU</t>
  </si>
  <si>
    <t>ENNEDI EST</t>
  </si>
  <si>
    <t>MAYO KEBBI OUEST</t>
  </si>
  <si>
    <t>LOGONE OCCIDENTAL</t>
  </si>
  <si>
    <t>KANEM</t>
  </si>
  <si>
    <t>HADJER LAMIS</t>
  </si>
  <si>
    <t>BARH EL GAZEL</t>
  </si>
  <si>
    <t>ENNEDI OUEST</t>
  </si>
  <si>
    <t>CHARI BAGUIRMI</t>
  </si>
  <si>
    <t>TIBESTI</t>
  </si>
  <si>
    <t>Total général</t>
  </si>
  <si>
    <t>(Plusieurs éléments)</t>
  </si>
  <si>
    <t>Les indicateurs mesurant les impacts</t>
  </si>
  <si>
    <t>la ponderation</t>
  </si>
  <si>
    <t>Départements</t>
  </si>
  <si>
    <t>Cholera</t>
  </si>
  <si>
    <t>Conflit</t>
  </si>
  <si>
    <t>Amdjarass</t>
  </si>
  <si>
    <t>GUÉRA</t>
  </si>
  <si>
    <t>Mangalmé</t>
  </si>
  <si>
    <t>Fouli</t>
  </si>
  <si>
    <t>Kaya</t>
  </si>
  <si>
    <t>Mamdi</t>
  </si>
  <si>
    <t>Monts de lam</t>
  </si>
  <si>
    <t>Nya</t>
  </si>
  <si>
    <t>Nya pendé</t>
  </si>
  <si>
    <t>Grande Sido</t>
  </si>
  <si>
    <t>OUADDAÏ</t>
  </si>
  <si>
    <t>Assoungha</t>
  </si>
  <si>
    <t>Djourf Al Ahmar</t>
  </si>
  <si>
    <t>Ouara</t>
  </si>
  <si>
    <t>Kimiti</t>
  </si>
  <si>
    <t>Dar Tama</t>
  </si>
  <si>
    <t>Bléssées</t>
  </si>
  <si>
    <t>Décés</t>
  </si>
  <si>
    <t>Nbr_Pers_deplacement_forcé</t>
  </si>
  <si>
    <t>Indicateur_Bléssées</t>
  </si>
  <si>
    <t>Barh El Gazel Nord</t>
  </si>
  <si>
    <t>Barh El Gazel Ouest</t>
  </si>
  <si>
    <t>Barh El Gazel Sud</t>
  </si>
  <si>
    <t>Batha Est</t>
  </si>
  <si>
    <t>Batha Ouest</t>
  </si>
  <si>
    <t>Fitri</t>
  </si>
  <si>
    <t>Borkou</t>
  </si>
  <si>
    <t>Borkou Yala</t>
  </si>
  <si>
    <t>Baguirmi</t>
  </si>
  <si>
    <t>Chari</t>
  </si>
  <si>
    <t>Loug Chari</t>
  </si>
  <si>
    <t>Wadi Hawar</t>
  </si>
  <si>
    <t>Fada</t>
  </si>
  <si>
    <t>Mourtcha</t>
  </si>
  <si>
    <t>Abtouyour</t>
  </si>
  <si>
    <t>Bahar Signaka</t>
  </si>
  <si>
    <t>Guéra</t>
  </si>
  <si>
    <t>Dababa</t>
  </si>
  <si>
    <t>Dagana</t>
  </si>
  <si>
    <t>Haraze Al Biar</t>
  </si>
  <si>
    <t>Kanem</t>
  </si>
  <si>
    <t>Nord Kanem</t>
  </si>
  <si>
    <t>Wadi Bissam</t>
  </si>
  <si>
    <t>Wayi</t>
  </si>
  <si>
    <t>Djode</t>
  </si>
  <si>
    <t>Gueni</t>
  </si>
  <si>
    <t>Lac wey</t>
  </si>
  <si>
    <t>Ngourkosso</t>
  </si>
  <si>
    <t>Kouh Est</t>
  </si>
  <si>
    <t>Kouh Ouest</t>
  </si>
  <si>
    <t>La pendé</t>
  </si>
  <si>
    <t>Barh Sara</t>
  </si>
  <si>
    <t>Mandoul Occidental</t>
  </si>
  <si>
    <t>Mandoul Oriental</t>
  </si>
  <si>
    <t>Kabbia</t>
  </si>
  <si>
    <t>Mayo Boneye</t>
  </si>
  <si>
    <t>Mayo Lemyé</t>
  </si>
  <si>
    <t>Mont Illi</t>
  </si>
  <si>
    <t>Lac Léré</t>
  </si>
  <si>
    <t>Mayo Binder</t>
  </si>
  <si>
    <t>Mayo Dallah</t>
  </si>
  <si>
    <t>Bahr Koh</t>
  </si>
  <si>
    <t>Lac Iro</t>
  </si>
  <si>
    <t>N'DJAMENA</t>
  </si>
  <si>
    <t>N'Djamena</t>
  </si>
  <si>
    <t>Aboudeia</t>
  </si>
  <si>
    <t>Bahr Azoum</t>
  </si>
  <si>
    <t>Haraze Mangueigne</t>
  </si>
  <si>
    <t>Abdi</t>
  </si>
  <si>
    <t>TANDJILÉ</t>
  </si>
  <si>
    <t>Tandjilé Centre</t>
  </si>
  <si>
    <t>Tandjilé Est</t>
  </si>
  <si>
    <t>Tandjilé Ouest</t>
  </si>
  <si>
    <t>Tibesti Est</t>
  </si>
  <si>
    <t>Tibesti Ouest</t>
  </si>
  <si>
    <t>Biltine</t>
  </si>
  <si>
    <t>Kobé</t>
  </si>
  <si>
    <t>Megri</t>
  </si>
  <si>
    <t>Les Impacts du choc conflit</t>
  </si>
  <si>
    <t>Cas</t>
  </si>
  <si>
    <t>Indicateur_Cas</t>
  </si>
  <si>
    <t>La nya</t>
  </si>
  <si>
    <t>La Nya pendé</t>
  </si>
  <si>
    <t>La kabbia</t>
  </si>
  <si>
    <t>Les Impacts du choc Epidemie</t>
  </si>
  <si>
    <t>Rougeole</t>
  </si>
  <si>
    <t>Hépatite E</t>
  </si>
  <si>
    <t>Choc conflit</t>
  </si>
  <si>
    <t>Max. de Priorisationzone</t>
  </si>
  <si>
    <t>Departements</t>
  </si>
  <si>
    <t>Choc Epidemie</t>
  </si>
  <si>
    <t>Choc catastrophe naturel</t>
  </si>
  <si>
    <t>Catastrophe naturelle</t>
  </si>
  <si>
    <t>Departement</t>
  </si>
  <si>
    <t>Les Impacts du choc Catastrophe naturelle</t>
  </si>
  <si>
    <t>N° D'ORDRE</t>
  </si>
  <si>
    <t>CLUSTERS</t>
  </si>
  <si>
    <t>ETAT D'AVANCEMENT</t>
  </si>
  <si>
    <t>REUNION TENUE</t>
  </si>
  <si>
    <t>RESULTATS D'ANALYSE TRANSMIS</t>
  </si>
  <si>
    <t>WASH</t>
  </si>
  <si>
    <t xml:space="preserve">EDUCATION </t>
  </si>
  <si>
    <t>SECURITE ALIMENTAIRE</t>
  </si>
  <si>
    <t>NUTRITION</t>
  </si>
  <si>
    <t>SANTE</t>
  </si>
  <si>
    <t>PROTECTION</t>
  </si>
  <si>
    <t>CCCM</t>
  </si>
  <si>
    <t>ABRIS/AME</t>
  </si>
  <si>
    <t>VBG</t>
  </si>
  <si>
    <t>PROTECTION DE L'ENFANT</t>
  </si>
  <si>
    <t>SITUATION DE TRANSMISSION DE L'ANALYSE DES CHOCS - HPC 2027.</t>
  </si>
  <si>
    <t>OK</t>
  </si>
  <si>
    <t>dans protection</t>
  </si>
  <si>
    <t>Clusters</t>
  </si>
  <si>
    <t>Province (choisir dans la liste deroulante)</t>
  </si>
  <si>
    <t>Département (Choisir dans la liste deroulante)</t>
  </si>
  <si>
    <t xml:space="preserve">Type de choc (Conflit, Epidemie, Catastrophe Naturelle) </t>
  </si>
  <si>
    <t>Denomination du Choc (Inondation, sécheresse, conflits et violences, catastrophes industrielles, épidémies, hyperinflation…)</t>
  </si>
  <si>
    <t>Origine du choc (Ex : Conflit armé, Inondation, Épidémie, Sanctions économiques)</t>
  </si>
  <si>
    <t xml:space="preserve">Date / Période du choc (Date de début / Durée estimée) </t>
  </si>
  <si>
    <t>Intensité estimée (Faible / Moyenne / Élevée / Critique)</t>
  </si>
  <si>
    <t>Severité</t>
  </si>
  <si>
    <t xml:space="preserve">Facteurs de vulnérabilité (Ex : Pauvreté, Accès limité aux services, Déplacement antérieur)	</t>
  </si>
  <si>
    <t>Impact direct (Avec exemples concrets, Exp.: Déplacement, Décès, Surcharge de santés, maisons detruites, perte de recolte, du bétail...)</t>
  </si>
  <si>
    <t>Impact indirect (Perturbation des marchés agricoles, Augmentation des maladies hydriques…)</t>
  </si>
  <si>
    <t>Population affectée (estimation)</t>
  </si>
  <si>
    <t>Sources / Données disponibles justifiants le chocs</t>
  </si>
  <si>
    <t>Commentaires / Observations</t>
  </si>
  <si>
    <t>P-Code Province</t>
  </si>
  <si>
    <t>P-Code Département</t>
  </si>
  <si>
    <t>Commentaires</t>
  </si>
  <si>
    <t>Nutrion</t>
  </si>
  <si>
    <t>Barh-El-Gazel</t>
  </si>
  <si>
    <t>Barh-El-Gazel Nord</t>
  </si>
  <si>
    <t>Epidemie</t>
  </si>
  <si>
    <t>Diphtérie</t>
  </si>
  <si>
    <t>Octobre 2024 - Juillet 2025</t>
  </si>
  <si>
    <t>Moyenne</t>
  </si>
  <si>
    <t xml:space="preserve">Faible couverture vaccinale - Forte mobilité de la population atteinte -  </t>
  </si>
  <si>
    <t xml:space="preserve">Impacts socio-économiques - </t>
  </si>
  <si>
    <t>Sitreps Santé - Données surveillance épi</t>
  </si>
  <si>
    <t>TCD19</t>
  </si>
  <si>
    <t>TCD1902</t>
  </si>
  <si>
    <t>Barh-El-Gazel Ouest</t>
  </si>
  <si>
    <t>TCD1903</t>
  </si>
  <si>
    <t>Barh-El-Gazel Sud</t>
  </si>
  <si>
    <t>TCD1901</t>
  </si>
  <si>
    <t>Catastrophe Naturelle</t>
  </si>
  <si>
    <t>Inondations</t>
  </si>
  <si>
    <t>Août - Septembre 2023</t>
  </si>
  <si>
    <t>Faible</t>
  </si>
  <si>
    <t>Pauvreté, faible accès à l'eau potable</t>
  </si>
  <si>
    <t>Maisons détruites</t>
  </si>
  <si>
    <t>Perturbation des marchés agricoles, Augmentation des maladies hydriques, Epidémie</t>
  </si>
  <si>
    <t>Pas d'info additionnelles</t>
  </si>
  <si>
    <t>Batha</t>
  </si>
  <si>
    <t>2022, 2023,2024</t>
  </si>
  <si>
    <t>Pauvreté, faible accès limité aux services de santé</t>
  </si>
  <si>
    <t>Surcharge de santés, maisons detruites, perte de recolte, du bétail</t>
  </si>
  <si>
    <t>16223 (octobre 2022)</t>
  </si>
  <si>
    <t>TCD01</t>
  </si>
  <si>
    <t>TCD0102</t>
  </si>
  <si>
    <t>Epidémie</t>
  </si>
  <si>
    <t>WF - Batha - Kanem - HL - Ouaddai</t>
  </si>
  <si>
    <t>2022, 2023, 2024</t>
  </si>
  <si>
    <t>TCD0101</t>
  </si>
  <si>
    <t>TCD0103</t>
  </si>
  <si>
    <t>Conflits</t>
  </si>
  <si>
    <t xml:space="preserve">Conflits </t>
  </si>
  <si>
    <t>Conflit armé</t>
  </si>
  <si>
    <t>Accès limité aux services</t>
  </si>
  <si>
    <t>Perturbation de la chaine de production agricole,insecurite alimentaire,malnutrition</t>
  </si>
  <si>
    <t xml:space="preserve">OCHA et les partenaires </t>
  </si>
  <si>
    <t>Chari-Baguirmi</t>
  </si>
  <si>
    <t>Élevée</t>
  </si>
  <si>
    <t>TCD03</t>
  </si>
  <si>
    <t>TCD0301</t>
  </si>
  <si>
    <t>Déplacement antérieur, faible accès limité aux services de santé</t>
  </si>
  <si>
    <t>6864 (12/10/2022: provisoire)</t>
  </si>
  <si>
    <t>TCD0302</t>
  </si>
  <si>
    <t>TCD0303</t>
  </si>
  <si>
    <t>TCD04</t>
  </si>
  <si>
    <t>TCD0401</t>
  </si>
  <si>
    <t>TCD0404</t>
  </si>
  <si>
    <t>TCD0402</t>
  </si>
  <si>
    <t>Déplacement, Décès, Surcharge de santés, maisons detruites, perte de recolte, du bétail</t>
  </si>
  <si>
    <t>6266(12/10/2022: provisoire)</t>
  </si>
  <si>
    <t>5892(12/10/2022: provisoire)</t>
  </si>
  <si>
    <t>TCD0403</t>
  </si>
  <si>
    <t>45041(12/10/2022: provisoire)</t>
  </si>
  <si>
    <t>7848(12/10/2022: provisoire)</t>
  </si>
  <si>
    <t>Hadjer-Lamis</t>
  </si>
  <si>
    <t>TCD05</t>
  </si>
  <si>
    <t>TCD0502</t>
  </si>
  <si>
    <t>TCD0501</t>
  </si>
  <si>
    <t>TCD0503</t>
  </si>
  <si>
    <t>Choléra</t>
  </si>
  <si>
    <t>Contamination des sources d’eau et insuffisance d’accès à l’eau potable, à l’assainissement et à l’hygiène</t>
  </si>
  <si>
    <t>Critique</t>
  </si>
  <si>
    <t>Pauvreté, accès limité aux services de santé et WASH, déplacement antérieur, forte mobilité des populations</t>
  </si>
  <si>
    <t>Ministère de la Santé publique,</t>
  </si>
  <si>
    <t xml:space="preserve"> Pauvreté, faible accès limité aux services de santé</t>
  </si>
  <si>
    <t xml:space="preserve"> Surcharge de santés, maisons detruites, perte de recolte, du bétail</t>
  </si>
  <si>
    <t>TCD06</t>
  </si>
  <si>
    <t>TCD0601</t>
  </si>
  <si>
    <t>TCD0602</t>
  </si>
  <si>
    <t>TCD0603</t>
  </si>
  <si>
    <t>Lac</t>
  </si>
  <si>
    <t>TCD07</t>
  </si>
  <si>
    <t>TCD0701</t>
  </si>
  <si>
    <t>Environ 230 morts, 450 blesses, 26000 Deplaces ,maisons detruites, perte de recolte, du bétail</t>
  </si>
  <si>
    <t>Environ 230 morts, 450 blesses, 26000 Deplaces</t>
  </si>
  <si>
    <t>TCD0703</t>
  </si>
  <si>
    <t>182morts, 149 blesses et 3700 deplaces, maisons detruites, perte de recolte, du bétail.</t>
  </si>
  <si>
    <t>TCD0704</t>
  </si>
  <si>
    <t>TCD0702</t>
  </si>
  <si>
    <t>Pauvreté, Accès limité aux services, Déplacement antérieur</t>
  </si>
  <si>
    <t>80% de la population de la province</t>
  </si>
  <si>
    <t>2026 – période épidémique en cours</t>
  </si>
  <si>
    <t>Cas de choléra, décès, surcharge des structures de santé, déplacements de populations, interruption des activités économiques</t>
  </si>
  <si>
    <t>Augmentation des maladies hydriques, perturbation des marchés et moyens d’existence, baisse de la fréquentation scolaire, aggravation de la vulnérabilité des ménages</t>
  </si>
  <si>
    <t xml:space="preserve">Environ 51 151 nouveau deplaces </t>
  </si>
  <si>
    <t>Ministère de la Santé publique, CNARR et MIRA</t>
  </si>
  <si>
    <t xml:space="preserve">Environ 24060 nouveau deplaces </t>
  </si>
  <si>
    <t>Mandoul</t>
  </si>
  <si>
    <t>TCD10</t>
  </si>
  <si>
    <t>TCD1001</t>
  </si>
  <si>
    <t>TCD1002</t>
  </si>
  <si>
    <t>TCD1003</t>
  </si>
  <si>
    <t>Moyen-Chari</t>
  </si>
  <si>
    <t>Bahr-Koh</t>
  </si>
  <si>
    <t>Déplacement,   Surcharge de santés, maisons detruites, perte de recolte, du bétail</t>
  </si>
  <si>
    <t>400 personnes déplacées</t>
  </si>
  <si>
    <t>TCD13</t>
  </si>
  <si>
    <t>TCD1301</t>
  </si>
  <si>
    <t>TCD1302</t>
  </si>
  <si>
    <t>TCD1303</t>
  </si>
  <si>
    <t>Contamination</t>
  </si>
  <si>
    <t>Pauvreté</t>
  </si>
  <si>
    <t>Cas de choléra, décès</t>
  </si>
  <si>
    <t>Environ 1432 409</t>
  </si>
  <si>
    <t>Ministère de la Santé publique</t>
  </si>
  <si>
    <t>Ouaddaï</t>
  </si>
  <si>
    <t>TCD14</t>
  </si>
  <si>
    <t>TCD1403</t>
  </si>
  <si>
    <t>TCD1401</t>
  </si>
  <si>
    <t>Conflit armé/Afflux continu de réfugiés et retournés soudanais</t>
  </si>
  <si>
    <t>2024 - 2026</t>
  </si>
  <si>
    <t>2025 - aout 2026</t>
  </si>
  <si>
    <t xml:space="preserve"> Élevée</t>
  </si>
  <si>
    <t xml:space="preserve">Mouvement de population - Promuiscuité - Absence d'hygiène et d'assainissement - </t>
  </si>
  <si>
    <t xml:space="preserve">4 Décès - restriction de mouvements de population - impacts socio-économiques. </t>
  </si>
  <si>
    <t>Perturbation des marchés - baisse de fréquentation des services de santé.</t>
  </si>
  <si>
    <t>Ouaddai - WF - EE - Sila</t>
  </si>
  <si>
    <t>Sitrep S30</t>
  </si>
  <si>
    <t>Décès - impacts socio-économiques</t>
  </si>
  <si>
    <t>Baisse de fréquentation des services de santé</t>
  </si>
  <si>
    <t>Sila - Ouaddai - Wadi-Fira</t>
  </si>
  <si>
    <t>Sitrep Ministère de la Santé</t>
  </si>
  <si>
    <t>Salamat</t>
  </si>
  <si>
    <t>TCD15</t>
  </si>
  <si>
    <t>TCD1501</t>
  </si>
  <si>
    <t>TCD1503</t>
  </si>
  <si>
    <t>Déplacement,   décès, Surcharge de santés, maisons detruites, perte de recolte, du bétail</t>
  </si>
  <si>
    <t>TCD1502</t>
  </si>
  <si>
    <t>2022, 2023, 202</t>
  </si>
  <si>
    <t>345 décès, 1 495 969 personnes affectées, 8 arrondissements affectés</t>
  </si>
  <si>
    <t>Sila</t>
  </si>
  <si>
    <t>TCD21</t>
  </si>
  <si>
    <t>TCD2101</t>
  </si>
  <si>
    <t>Tandjilé</t>
  </si>
  <si>
    <t>TCD16</t>
  </si>
  <si>
    <t>TCD1602</t>
  </si>
  <si>
    <t>TCD1603</t>
  </si>
  <si>
    <t>Tibesti</t>
  </si>
  <si>
    <t>TCD22</t>
  </si>
  <si>
    <t>TCD2201</t>
  </si>
  <si>
    <t>Wadi Fira</t>
  </si>
  <si>
    <t>TCD17</t>
  </si>
  <si>
    <t>TCD1703</t>
  </si>
  <si>
    <t>Education</t>
  </si>
  <si>
    <t>Conflits et violences</t>
  </si>
  <si>
    <t>Pauvreté, Accès limité aux services, 
Déplacement antérieur</t>
  </si>
  <si>
    <t>Déscolarisation; effectifs pléthoriques 
dans les classes, surcharge de l'offre éducative</t>
  </si>
  <si>
    <t>Strategies d'adaptation négatives: 
travail des enfants, migration des
 jeunes, mariage d'enfants</t>
  </si>
  <si>
    <t>13651 (enfants de 6 a 17 ans en age scolaire)</t>
  </si>
  <si>
    <t>Cluster Education</t>
  </si>
  <si>
    <t>Stratégies d'adaptation négatives: 
travail des enfants, migration des
 jeunes, mariage d'enfants</t>
  </si>
  <si>
    <t>2024; 2025</t>
  </si>
  <si>
    <t>Stratégies d'adaptation négatives: 
travail des enfants, migration des
 jeunes, mariages d'enfants</t>
  </si>
  <si>
    <t>Retournees du Soudan</t>
  </si>
  <si>
    <t>cluster Education</t>
  </si>
  <si>
    <t>TCD1702</t>
  </si>
  <si>
    <t>Ennedi Est</t>
  </si>
  <si>
    <t>TCD20</t>
  </si>
  <si>
    <t>TCD2001</t>
  </si>
  <si>
    <t>inondation</t>
  </si>
  <si>
    <t>Pauvreté, Accès limité aux services</t>
  </si>
  <si>
    <t xml:space="preserve">
Déscolarisation:Salles de classes 
détruites, écoles inondées</t>
  </si>
  <si>
    <t>Retard dans le programme scolaire</t>
  </si>
  <si>
    <t>Ministere de l'Education</t>
  </si>
  <si>
    <t>Logone Oriental</t>
  </si>
  <si>
    <t>La Nya Pendé</t>
  </si>
  <si>
    <t>Déscolarisation:Salles de classes détruites, écoles inondées</t>
  </si>
  <si>
    <t>Stratégies d'adaptation négatives</t>
  </si>
  <si>
    <t>TCD09</t>
  </si>
  <si>
    <t>TCD0905</t>
  </si>
  <si>
    <t>2026 – Nouveaux deplacements</t>
  </si>
  <si>
    <t>descolarisation</t>
  </si>
  <si>
    <t>baisse de la fréquentation scolaire, strategies d'adaptation, risques de protection</t>
  </si>
  <si>
    <t xml:space="preserve">Environ 51 151 nouveaux deplaces </t>
  </si>
  <si>
    <t>CNARR et MIRA</t>
  </si>
  <si>
    <t>Contamination des eleves, baisse de la fréquentation scolaire, perturbation du calendrier scolaire</t>
  </si>
  <si>
    <t>Protection</t>
  </si>
  <si>
    <t xml:space="preserve">conflits et violences </t>
  </si>
  <si>
    <t>conflit armé</t>
  </si>
  <si>
    <t xml:space="preserve">Deplacements prolonges et multiples, Pauvreté et perte/faiblesse des moyens de subsistance, , accès limité aux services sociaux et a l'assistance, manque d'assistance dans certains sites, insuffisance d'asistance dans d'autres sites. Deplacement prolongé. Multiplicité de déplacements </t>
  </si>
  <si>
    <t>Incidents de protection, notamment atteintes à l’intégrité physique, assassinats/meurtres, enlèvements, violences contre les civils, VBG et atteintes aux biens ; déplacements forcés et restrictions à la liberté de mouvement ; pertes de biens, de moyens de subsistance et d’opportunités économiques, réduisant la capacité des ménages à satisfaire leurs besoins essentiels (alimentation, santé, eau, etc.). L’exposition prolongée à l’insécurité contribue également au recours à des mécanismes d’adaptation négatifs, notamment le sexe de survie, les mariages d’enfants et le banditisme, ainsi qu’à l’exposition des enfants au travail et à l’exploitation et au risque de recrutement par les groupes armés non étatiques. Ces différentes formes de violence et de privation ont également des conséquences sur la santé mentale et le bien-être psychosocial des populations affectées.</t>
  </si>
  <si>
    <t>Dégradation durable de l’environnement de protection ; réduction de l’accès aux services essentiels et à l’assistance ; vulnérabilité socio-économique accrue ; effets sur la santé mentale ; recours à des mécanismes d’adaptation négatifs ; difficultés d’accès humanitaire dans les zones insulaires.</t>
  </si>
  <si>
    <t xml:space="preserve">Monitoring de Protection P21, fév. 2023–juin 2026 ;
Analyse de protection, sept. 2025 – Projet 21 (P21) ; 
Analyse de protection, nov. 2024 – OXFAM ; Diagnostic RRM 2025
</t>
  </si>
  <si>
    <t>La persistance de l’environnement de protection dégradé est corroborée par les données du Monitoring de Protection P21 : 6 958 incidents de protection ont été documentés dans la zone du Lac entre février 2023 et juin 2026. Les PDI représentent 60,5 % des victimes documentées. Les GANE constituent la principale catégorie d’auteurs présumés (44 %), suivis des membres des communautés/autres civils (31 %) et des bandits/criminels (14 %). Ces tendances</t>
  </si>
  <si>
    <t xml:space="preserve">Pauvreté , accès limité aux services sociaux, le déplacement antérieurs, manque d'assistance dans certains sites, insuffisance d'asistance. Faible/perte des  moyens de subsistance.  </t>
  </si>
  <si>
    <t xml:space="preserve">Vulnérabilité économique, décès , incapacité à faire face aux besoins fondamentaux  des personnes  et des ménages( santé, nourriture …), perte de biens  et de moyens de subistances et opportunités économiques, le recours au mecanismes d'adaptation négative (sexe pour la survie,accroissement des mariages de mineurs,) le travail et exploitation des enfants, le recrutement par les groupes armé non étatiques </t>
  </si>
  <si>
    <t>Précarité liée aux conditions de vie, à l’éloignement voire , inexistence des services sociaux de base et à l’accessibilité.</t>
  </si>
  <si>
    <t>Rapport d’évaluation multisectorielle à Hadjer Lamis | Mai 2025</t>
  </si>
  <si>
    <t>marasme et kwashorkor</t>
  </si>
  <si>
    <t>critique</t>
  </si>
  <si>
    <t>deplacement/pauvrete</t>
  </si>
  <si>
    <t>besoin en alimentaire /perte de recolte, du bétail, Destruction champs/insecurité alimentaire</t>
  </si>
  <si>
    <t>Perturbation des marchés agricoles</t>
  </si>
  <si>
    <t>ocha, cadre harmonisé</t>
  </si>
  <si>
    <t>épidemie / hepatite E</t>
  </si>
  <si>
    <t xml:space="preserve"> SE16_2023 à SE36_2024</t>
  </si>
  <si>
    <t>acces limite aux services sanitaires, rupture des vaccins, pression et surchage du système sanitaire</t>
  </si>
  <si>
    <t>11 décès</t>
  </si>
  <si>
    <t>Augmentation des maladies hydriques</t>
  </si>
  <si>
    <t>Depend de la prevalence eou dfe l'incidence depasse niveau attendu dans une pop donnée et laps de tps specifique</t>
  </si>
  <si>
    <t>Rapp bimensuel de la crise hum a l'Est OMS Min Sante</t>
  </si>
  <si>
    <t>A la date du 08/09/2024, un total de 3 455 cas suspects dont 177 cas confirmés pour 11 décès soit un taux de létalité de 0,4% a été rapporté dans 11 camps et site de réfugiés répartis dans 07 districts sanitaires de la province du Ouaddaï, du Sila, Wadi-Fira et d’Ennedi Est.</t>
  </si>
  <si>
    <t>augmentation maladie hydrique</t>
  </si>
  <si>
    <t>96 cas et 6  décès</t>
  </si>
  <si>
    <t xml:space="preserve"> hepatite E</t>
  </si>
  <si>
    <t>93 cas dont 8 décès</t>
  </si>
  <si>
    <t>maladie aerienne/ harmattan</t>
  </si>
  <si>
    <t>36 cas et 3 deces</t>
  </si>
  <si>
    <t>Depuis le début de l’année 2024, 7 416 cas suspects de rougeole dont 27 décès ont été enregistrés dans les districts sanitaires de Moissala, Guelo, Donomanga, Kouloudia, Arada, Adre , N’Djamena Centre, N’djamena Est; Gagal, Gore, N’djamena Nord, Gagal, Amtiman, Pala, Kouno, Massakory, Koukou Angarana.</t>
  </si>
  <si>
    <t xml:space="preserve">Batha </t>
  </si>
  <si>
    <t>Conflit/violence communautaire</t>
  </si>
  <si>
    <t>Acces limité aux services/ressource</t>
  </si>
  <si>
    <t>Décès, blessés et destructions des biens</t>
  </si>
  <si>
    <t>Snachot conflit intercommunautaire(OCHA)</t>
  </si>
  <si>
    <t>Deces,maison detruite, perte de recolte</t>
  </si>
  <si>
    <t>Monts de Lam</t>
  </si>
  <si>
    <t>TCD0906</t>
  </si>
  <si>
    <t>Logone Occidental</t>
  </si>
  <si>
    <t>TCD08</t>
  </si>
  <si>
    <t>TCD0803</t>
  </si>
  <si>
    <t>Mayo-Kebbi Est</t>
  </si>
  <si>
    <t>TCD11</t>
  </si>
  <si>
    <t>TCD1102</t>
  </si>
  <si>
    <t>Deces,maison detruite, perte de recolte, deplacement, maison detruite</t>
  </si>
  <si>
    <t>TCD1101</t>
  </si>
  <si>
    <t>Deces,destruction des biens</t>
  </si>
  <si>
    <t>TCD2202</t>
  </si>
  <si>
    <t>Deplacement</t>
  </si>
  <si>
    <t>Deces,maison detruite, perte de recolte, perturbation des marché</t>
  </si>
  <si>
    <t>Deces, blessés</t>
  </si>
  <si>
    <t>Conflit foncier</t>
  </si>
  <si>
    <t xml:space="preserve">Monitoring de Protection P21, fév. 2023–juin 2026 ;
Analyse de protection, sept. 2025 – Projet 21 (P21) ; 
Analyse de protection, nov. 2024 – OXFAM ; </t>
  </si>
  <si>
    <t xml:space="preserve">Analyse de protection, sept. 2025 – Projet 21 (P21) ; </t>
  </si>
  <si>
    <t xml:space="preserve">Analyse de protection, nov. 2024 – OXFAM ; </t>
  </si>
  <si>
    <t>Deplacement massif</t>
  </si>
  <si>
    <t>Deces,maison detruite, perte de recolte,</t>
  </si>
  <si>
    <t>La Pendé</t>
  </si>
  <si>
    <t>TCD0901</t>
  </si>
  <si>
    <t>Blessés</t>
  </si>
  <si>
    <t>Deces et blessés</t>
  </si>
  <si>
    <t>Deces, blessés et destruction des biens</t>
  </si>
  <si>
    <t>Blessés et destruction des biens</t>
  </si>
  <si>
    <t>Décès et blessés</t>
  </si>
  <si>
    <t>Blessés et destructions des biens</t>
  </si>
  <si>
    <t>TCD0802</t>
  </si>
  <si>
    <t>TCD0801</t>
  </si>
  <si>
    <t xml:space="preserve">Blessés et destructions des biens </t>
  </si>
  <si>
    <t>TCD0804</t>
  </si>
  <si>
    <t>TCD0903</t>
  </si>
  <si>
    <t>TCD0902</t>
  </si>
  <si>
    <t>Mayo-Kebbi Ouest</t>
  </si>
  <si>
    <t>TCD12</t>
  </si>
  <si>
    <t>TCD1203</t>
  </si>
  <si>
    <t xml:space="preserve">Moyenne </t>
  </si>
  <si>
    <t xml:space="preserve">Pauvreté , accès limité aux services sociaux, le déplacement antérieurs, manque d'assistance dans certains sites, insuffisance d'asistance dans d'autres sites. Faible/perte des  moyens de subsistance. Deplacement prolongé. Multiplicité de déplacements </t>
  </si>
  <si>
    <t>Incidents de protection, notamment atteintes à l’intégrité physique, assassinats/meurtres, enlèvements, violences contre les civils, VBG et atteintes aux biens ; déplacements forcés et restrictions à la liberté de mouvement ; pertes de biens, de moyens de subsistance et d’opportunités économiques, réduisant la capacité des ménages à satisfaire leurs besoins essentiels (alimentation, santé, eau, etc.). L’exposition prolongée à l’insécurité contribue également au recours à des</t>
  </si>
  <si>
    <t>Vulnérabilité socio -économique, accès limité dans certaines zones( kaiga kinbdjiria, kiskra, daboua ) accès limité aux services sociaux  de vbase particulièremment l'éducation et la santé( santé de la reproduction , santé mentale), deplacement hors de la zone de conflit(Hadjierlamis), accroissement des conflits dus à la concurrence pour l('accès aux ressources naturelles ( fonciers)</t>
  </si>
  <si>
    <t xml:space="preserve">Analyse de protection, nov2024 , OXFAM 
DTM 24ième round 
Données P21 monitoring de protection 2024 - 25
Diagnostic RRM 2025
</t>
  </si>
  <si>
    <t>Escalades de violence liées aux rivalités ethniques et politiques, exacerbées par la crise régionale</t>
  </si>
  <si>
    <t>facteures socioéconomiques, environnementaux,politiques ou individuels(etc)</t>
  </si>
  <si>
    <t>chomage,eau et assainissement, accès à la justice, Exclusion sociale, Sécurité alimentaire</t>
  </si>
  <si>
    <t>Dynamique Familiale, criminalité,Migration, Santé Publique, Inégalités Sociales, impunité, Radicalisation, Malnutrition, Diminution de la Productivité</t>
  </si>
  <si>
    <t>100 000 personnes estimées</t>
  </si>
  <si>
    <t>OCHA 12/03/2024</t>
  </si>
  <si>
    <t>Décès, blessés, déplacements et destructions des biens</t>
  </si>
  <si>
    <t>Décès, blessés et perte des biens</t>
  </si>
  <si>
    <t xml:space="preserve">La Nya </t>
  </si>
  <si>
    <t>TCD0904</t>
  </si>
  <si>
    <t>Polio</t>
  </si>
  <si>
    <t>2 cas et 0 deces</t>
  </si>
  <si>
    <t>TCD1201</t>
  </si>
  <si>
    <t>47 cas et O deces</t>
  </si>
  <si>
    <t>Depend de la prevalence ou de l'incidence depasse niveau attendu dans une pop donnée et laps de tps specifique</t>
  </si>
  <si>
    <t>Dengue</t>
  </si>
  <si>
    <t>12 cas et 0 deces</t>
  </si>
  <si>
    <t>voir commentaires</t>
  </si>
  <si>
    <t>pluiviale</t>
  </si>
  <si>
    <t>En 2022(Aout, septembre, octocbre et novembre); en 2023(Aout, septembre, octocbre et novembre), 2024(Aout, septembre, octocbre et novembre)</t>
  </si>
  <si>
    <t>2022( Pauvreté, Accès limité aux services, Déplacement antérieu) 2024( Pauvreté, Accès limité aux services, Déplacement antérieu,)</t>
  </si>
  <si>
    <t>2022(Déplacement, Décès, Surcharge de santés, maisons detruites, perte de recolte, du bétail) 2023(déplacement, surcharge de santés) 2024(Déplacement, Décès, Surcharge de santés, maisons detruites, perte de recolte)</t>
  </si>
  <si>
    <t>2022(Perturbation des marchés, Augmentation des maladies hydrique, accès limité, insecurité des biens et des personnes,  traumatique psychologiaue sur des enfants et des femmes), 2023, 2024(Perturbation des marchés, Augmentation des maladies hydrique, accès limité, insecurité des biens et des personnes, traumatique psychologiaue sur des enfants et des femmes)</t>
  </si>
  <si>
    <t>200000 Ménages avec une moyenne de 4 enfants par ménage</t>
  </si>
  <si>
    <t>Rapport d'évaluation
Enquête
Rapports humanitaires
Rapport Flash
SitRep</t>
  </si>
  <si>
    <t>TCD18</t>
  </si>
  <si>
    <t>TCD1801</t>
  </si>
  <si>
    <t>En 2022(Aout, septembre, octocbre et novembre, décembre); en 2023(Aout, septembre, octocbre et novembre, décembre), 2024(Aout, septembre, octocbre et novembre, décembre)</t>
  </si>
  <si>
    <t>2022( Pauvreté, Accès limité aux services, Déplacement antérieur) 2024( Pauvreté, Accès limité aux services, Déplacement antérieur,)</t>
  </si>
  <si>
    <t>2022(Perturbation des marchés, Augmentation des maladies hydrique, accès limité, insecurité des biens et des personnes,  traumatique psychologiaue sur des enfants et des femmes), 2023(Perturbation des marchés, Augmentation des maladies hydrique, accès limité, insecurité des biens et des personnes,  traumatique psychologique sur des enfants et des femmes), 2024(Perturbation des marchés, Augmentation des maladies hydrique, accès limité, insecurité des biens et des personnes, traumatique psychologique sur des enfants et des femmes)</t>
  </si>
  <si>
    <t>TCD1601</t>
  </si>
  <si>
    <t>Pluiviale</t>
  </si>
  <si>
    <t>En 2022( septembre, octocbre novembre, décembre); en 2023( septembre, octocbre et novembre, décembre), 2024( septembre, octocbre et novembre, décembre)</t>
  </si>
  <si>
    <t>2022( Pauvreté Accès limité aux services, Déplacement antérieur) 2024( Pauvreté, Accès limité aux services, Déplacement antérieur,)</t>
  </si>
  <si>
    <t>2022(Déplacement, Surcharge de santés, maisons detruites, perte de recolte, du bétail, école fermée) 2023(Déplacement, Surcharge de santés, maisons detruites, perte de recolte, du bétail) 2024(Déplacement, Décès, Surcharge de santés, maisons detruites, perte de recolte, du bétail)</t>
  </si>
  <si>
    <t>2022(Perturbation des marchés agricole, Augmentation des maladies hydrique, accès limité de services de base(centre de santé et écoleà,  traumatique psychologiaue sur des enfants et des femmes), 2023(Perturbation des marchés agricole, Augmentation des maladies hydrique, accès limité de services de base(centre de santé et écoleà,  traumatique psychologiaue sur des enfants et des femmes), 2024(Perturbation des marchés agricole, Augmentation des maladies hydrique, accès limité de services de base(centre de santé et écoleà,  traumatique psychologiaue sur des enfants et des femmes)</t>
  </si>
  <si>
    <t>2022(Perturbation des marchés agricole, Augmentation des maladies hydrique, accès limité de services de base(centre de santé et écoleà,  traumatique psychologiaue sur des enfants et des femmes), 2023(Perturbation des marchés agricole, Augmentation des maladies hydrique, accès limité de services de base,  traumatisme psychologiaue sur des enfants et des femmes), 2024(Perturbation des marchés agricole, Augmentation des maladies hydrique, accès limité de services de base,  traumatisme psychologique sur des enfants et des femmes)</t>
  </si>
  <si>
    <t>2022(aout, septembre, octobre)</t>
  </si>
  <si>
    <t xml:space="preserve">2022( Pauvreté Accès limité aux services, Déplacement ) </t>
  </si>
  <si>
    <t xml:space="preserve"> 2022(Déplacement, Décès, Surcharge centre de santés, maisons detruites, perte de recolte, du bétail, bien matériel)</t>
  </si>
  <si>
    <t>2022(Perturbation des marchés agricole, Augmentation des maladies hydrique, accès limité de services de base,  traumatisme psychologique sur les enfants et des femmes)</t>
  </si>
  <si>
    <t>2024(aout)</t>
  </si>
  <si>
    <t xml:space="preserve">2022( Accès limité aux services, Déplacement ) </t>
  </si>
  <si>
    <t xml:space="preserve"> 2024(Déplacement, Décès, Surcharge centre de santés, maisons detruites, perte de recolte, bien matériel)</t>
  </si>
  <si>
    <t>2024(Perturbation des marchés agricole, Augmentation des maladies hydrique, accès limité de services de base,  traumatisme psychologiaue sur les enfants et les femmes et sortie de mine explosive)</t>
  </si>
  <si>
    <t>746 ménages dont 4 enfants par ménage</t>
  </si>
  <si>
    <t>TCD02</t>
  </si>
  <si>
    <t>TCD0201</t>
  </si>
  <si>
    <t>Pauvreté , accès limité aux services sociaux, le déplacement antérieurs, manque d'assistance dans certains sites, insuffisance d'asistance dans d'autres sites. Faible/perte des  moyens de subsistance. Deplacement prolongé. Multiplicité de déplacements. L'accès difficile aux population s vivant dans les zones à risque élévées  ( zones insilaires )</t>
  </si>
  <si>
    <t>Vulnérabilité économique, décès , incapacité à faire face aux besoins fondamentaux  des personnes  te desménages( santé, nourriture, eau …), perte de biens  et de moyens de subistances et apportunités économiques, le recours au mecanismes d'adaptation négative (sexe pour la survie,accroissement des mariages de mineurs, bandistisme.) le travail et exploitation des enfants, le recrutement par les groupes armé non étatiques Déplacements prolongés et multiples ; pauvreté et perte/faiblesse des moyens de subsistance ; accès limité aux services sociaux et à l’assistance ; difficultés d’accès aux populations vivant dans les zones insulaires et à risque élevé ; exposition prolongée à l’insécurité.</t>
  </si>
  <si>
    <t xml:space="preserve">  Décès,maison detruite, perte de recolte</t>
  </si>
  <si>
    <t xml:space="preserve">Deces, blessés, destruction des biens </t>
  </si>
  <si>
    <t xml:space="preserve">2022( Pauvreté Accès limité aux services, Déplacement antérieur) 2024( Pauvreté, Accès limité aux services, Déplacement antérieur,) </t>
  </si>
  <si>
    <t>2022(Déplacement, Surcharge de santés, maisons detruites, perte de recolte, du bétail) 2023(Déplacement, Surcharge de santés, maisons detruites, perte de recolte, du bétail) 2024(Déplacement, Décès, Surcharge de santés, maisons detruites, perte de recolte, du bétail)</t>
  </si>
  <si>
    <t>2022(Perturbation des marchés agricole, Augmentation des maladies hydrique, accès limité de services de base(centre de santé et écoleà,  traumatique psychologiaue sur des enfants et des femmes), 2023(Perturbation des marchés agricole, Augmentation des maladies hydrique, accès limité de services de base,  traumatisme psychologiaue sur des enfants et des femmes), 2024(Perturbation des marchés agricole, Augmentation des maladies hydrique, accès limité de services de base,  traumatisme psychologique sur des enfants et les femmes)</t>
  </si>
  <si>
    <t>conflits armes</t>
  </si>
  <si>
    <t>2026 (Janvier Fevrier Mars Avril Mai Juin)</t>
  </si>
  <si>
    <t>Insécurité persistante ; pauvreté et perte ou faiblesse des moyens de subsistance ; déplacements antérieurs, prolongés et multiples ; accès limité aux services sociaux de base et à l’assistance ; difficultés d’accès aux populations vivant dans les zones à haut risque, notamment les zones insulaires.</t>
  </si>
  <si>
    <t>Incidents de protection, notamment atteintes à l’intégrité physique, assassinats/meurtres, enlèvements, VBG, pillages et atteintes aux biens ; séparations familiales, déplacements forcés et restrictions à la liberté de mouvement ; perte de biens, de moyens de subsistance, d’opportunités économiques et de réseaux de soutien, aggravant la vulnérabilité des ménages et leur incapacité à satisfaire leurs besoins essentiels ; recours à des mécanismes d’adaptation négatifs (sexe de survie, mariage d’enfants, banditisme) ; exposition des enfants au travail, à l’exploitation et au risque de recrutement par les groupes armés non étatiques ; impacts sur la santé mentale et le bien-être psychosocial des populations affectées.</t>
  </si>
  <si>
    <t>Dégradation de l’environnement de protection, marquée par des atteintes à l’intégrité physique, assassinats/meurtres, enlèvements, VBG et atteintes aux biens ; déplacements forcés et restrictions à la liberté de mouvement limitant l’accès aux moyens de subsistance ; perte de biens et d’opportunités économiques ; pression accrue sur les ressources et services essentiels ; vulnérabilité socio-économique accrue et recours à des mécanismes d’adaptation négatifs ; exposition accrue des enfants aux risques de protection ; impacts sur la santé mentale et le bien-être psychosocial ; difficultés d’accès humanitaire, notamment dans les zones insulaires.</t>
  </si>
  <si>
    <t>Flash Info/monitoring de protection P21/ rapport incidents securitaire/rapport audit de securite mai 2026</t>
  </si>
  <si>
    <t>conflits et violences</t>
  </si>
  <si>
    <t>2026 (Avril Juin)</t>
  </si>
  <si>
    <t>Elevee</t>
  </si>
  <si>
    <t>limitation des ressources naturelles disponibles, couloir de transhumance, mouvements recurrents</t>
  </si>
  <si>
    <t>arrestations, destruction des biens, violences physiques, meurtres, mise en mal de la cohesion sociale</t>
  </si>
  <si>
    <t xml:space="preserve">Restriction de mouvements limitant l'acces a la ressource naturelle entre la communaute pour conflit foncier, </t>
  </si>
  <si>
    <t>Flash info/ Monitoring de protection P21/rapportincident securitaire/ rapport audit de securite Mai 2026</t>
  </si>
  <si>
    <t>epidemies et violences</t>
  </si>
  <si>
    <t>epidemie</t>
  </si>
  <si>
    <t>2026 (juillet Aout)</t>
  </si>
  <si>
    <t>Mauvaises pratiques d'hygienes, acces limite aux services de base, insuffisance d'information sur les maladies liees aux mauvaises conditions d'eau, hygiene et assainissement, pauvrete</t>
  </si>
  <si>
    <t>perte en vies humaines, augmentation cas de maladies, aggravation vulnerabilite des communautes</t>
  </si>
  <si>
    <t>Bouleversements des habitudes, augmentation risques des maladies, cas de discrimination</t>
  </si>
  <si>
    <t>4 districts sanitaires touches dans le Lac, 224 cas dont 8 cas de deces</t>
  </si>
  <si>
    <t>RAPPORT DE SITUATION DE L’EPIDEMIE DU CHOLERA AU TCHAD ( DU 06 AU 08 AOUT 2026)</t>
  </si>
  <si>
    <t>fluviale</t>
  </si>
  <si>
    <t>2026 (janvier fevrier)</t>
  </si>
  <si>
    <t>Zone a risque d'inondation recurrente, montee des eaux</t>
  </si>
  <si>
    <t>Destruction des habitations, les infrastructures et terres agricoles, aggravation vulnarabilite des communautes deplacees</t>
  </si>
  <si>
    <t>Famine, deplacements de population, pression sur les ressources locales (terres, eau, les services de sante et d'education</t>
  </si>
  <si>
    <t>Inondation a la meme periode</t>
  </si>
  <si>
    <t>Conflit foncier, agro-pastorale</t>
  </si>
  <si>
    <t>2026 (Mars, Avril</t>
  </si>
  <si>
    <t>Pauvreté et accès limité aux services sociaux et aux ressources ; forte dépendance à l’agriculture, à l’élevage et à la pêche ; perte ou faiblesse des moyens de subsistance ; déplacements antérieurs, prolongés et multiples ; insuffisance de l’assistance dans certains sites ; accès limité aux mécanismes de justice et de résolution des conflits.</t>
  </si>
  <si>
    <t>Incidents de protection, notamment atteintes à l’intégrité physique, assassinats/meurtres, enlèvements, VBG et atteintes aux biens ; vols/enlèvements de bétail, confiscation, pillage et destruction de biens et d’infrastructures essentielles, notamment les points d’eau ; déplacements forcés et restrictions à la liberté de mouvement ; perte des moyens de subsistance et des opportunités économiques, aggravant la vulnérabilité des ménages et leur capacité à satisfaire leurs besoins essentiels ; recours à des mécanismes d’adaptation négatifs ; exposition accrue des enfants au travail, à l’exploitation et au risque de recrutement par les groupes armés non étatiques ; impacts sur la santé mentale et le bien-être psychosocial.</t>
  </si>
  <si>
    <t>Dégradation durable de l’environnement de protection et fragilisation de la cohésion sociale ; pression accrue sur les ressources locales (terres, eau) et les services essentiels (santé, éducation) ; vulnérabilité socio-économique accrue ; réduction de l’accès aux services et à l’assistance ; effets sur la santé mentale et le bien-être psychosocial ; recours à des mécanismes d’adaptation négatifs ; difficultés d’accès humanitaire, notamment dans les zones insulaires.</t>
  </si>
  <si>
    <t>Flash Info
Rapport incidents securitaire 
Rapport audit de securite mai 2026
Monitoring de Protection P21, fév. 2023–juin 2026 ;
Analyse de protection, sept. 2025 – Projet 21 (P21) ; 
Analyse de protection, nov. 2024 – OXFAM ; 
DTM Round 24 ;
Diagnostic RRM 2025 ; 
Snapshot conflits intercommunautaires – OCHA</t>
  </si>
  <si>
    <t>La dégradation continue de l’environnement de protection est corroborée par les données du Monitoring de Protection P21 : 6 958 incidents de protection ont été documentés dans la zone du Lac entre février 2023 et juin 2026. Les PDI représentent 60,5 % des victimes documentées. Les GANE constituent la principale catégorie d’auteurs présumés (44 %), suivis des membres des communautés/autres civils (31 %) et des bandits/criminels (14 %). Ces tendances témoignent d’une exposition prolongée des populations aux risques de protection, dans un contexte marqué par l’insécurité et les déplacements prolongés.</t>
  </si>
  <si>
    <t>incendie</t>
  </si>
  <si>
    <t xml:space="preserve">incendie </t>
  </si>
  <si>
    <t>2026 (Fevrier, Mars, Avril)</t>
  </si>
  <si>
    <t>Periode secheresse, vents violents</t>
  </si>
  <si>
    <t>Destruction des maisons et des denrées alimentaires, aggravation vulnerabilite des communautes</t>
  </si>
  <si>
    <t>Pertubations des habitudes alimentaires, malnutrition, pertubations des marches</t>
  </si>
  <si>
    <t>Flash Info/monitoring de protection P21/ rapport incidents securitaire/ Rapport audit de securite mai 2026</t>
  </si>
  <si>
    <t>perode secheresse conduisant aux incendies a la meme periode chaque annee</t>
  </si>
  <si>
    <t>Conflis armes</t>
  </si>
  <si>
    <t xml:space="preserve">2026 (janvier, fevrier, mars, avril et depuis le mois de Mai escalade de violences/attaques) </t>
  </si>
  <si>
    <t>Pauvreté et perte ou faiblesse des moyens de subsistance ; présence de groupes armés non étatiques et exposition prolongée à l’insécurité ; déplacements antérieurs, prolongés et multiples ; accès limité aux services sociaux et à l’assistance ; absence ou insuffisance de documentation ; dépendance à l’aide humanitaire ; séparations familiales et conditions d’accueil précaires ; difficultés d’accès aux populations vivant dans les zones insulaires et à haut risque.</t>
  </si>
  <si>
    <t>Incidents de protection, notamment assassinats/meurtres, viols et autres VBG, enlèvements et demandes de rançon, ainsi que destruction d’abris et de biens ; déplacements forcés et restrictions à la liberté de mouvement, renforcées par l’état d’urgence et le couvre-feu en vigueur depuis le 27 mai 2026 ; perte de revenus, de moyens de subsistance et réduction de l’accès aux ressources naturelles ; tensions intercommunautaires et risques de déplacements secondaires et d’escalade des conflits ; recours à des mécanismes d’adaptation négatifs ; exposition accrue des enfants au travail, à l’exploitation et au risque de recrutement par les groupes armés non étatiques ; impacts sur la santé mentale et le bien-être psychosocial.</t>
  </si>
  <si>
    <t>Dégradation durable de l’environnement de protection et insécurité persistante ; saturation des sites d’accueil et pression accrue sur les services sociaux et humanitaires ; besoins accrus en abris, protection, santé, WASH et éducation ; perte des moyens de subsistance et vulnérabilité socio-économique accrue ; exposition accrue aux VBG et aux risques de protection de l’enfance ; effets sur la santé mentale et recours à des mécanismes d’adaptation négatifs ; difficultés d’accès humanitaire, notamment dans les zones insulaires.</t>
  </si>
  <si>
    <t>75 210 personnes affectees dont 80% sont des femmes et des enfants</t>
  </si>
  <si>
    <t>Rapport exploratoire du gouvernement
Rapport Evaluation sous-cluster protection juillet 2026
Rapport MIRA juillet 2026
Note de plaidoyer cluster protection
Monitoring de Protection P21, fév. 2023–juin 2026 ;
Analyse de protection, sept. 2025 – Projet 21 (P21) ; 
Analyse de protection, nov. 2024 – OXFAM ; 
DTM Round 24 ;
Diagnostic RRM 2025 ; 
Snapshot conflits intercommunautaires – OCHA</t>
  </si>
  <si>
    <t>conflit foncier</t>
  </si>
  <si>
    <t>2026 (Mars, Avril)</t>
  </si>
  <si>
    <t>Competition pour l'acces aux terres agricoles, aux paturages et aux ressources halieutiques</t>
  </si>
  <si>
    <t>Tensions entre les communautes, faible capacite de production, violences physiques, Exclusion sociale</t>
  </si>
  <si>
    <t>amplification des conflits autour des ressources limitees, fracture de la cohesion sociale</t>
  </si>
  <si>
    <t>Flash Info/monitoring de protection P21/ rapport incidents securitaire</t>
  </si>
  <si>
    <t>Incendie</t>
  </si>
  <si>
    <t>2026 (Janvier Fevrier</t>
  </si>
  <si>
    <t>Periode de secheresse, les vents violents</t>
  </si>
  <si>
    <t>destructions des maisons et denrees alimentaires, aggravation vulnerabilite des populations</t>
  </si>
  <si>
    <t>Abris</t>
  </si>
  <si>
    <t>Inondation</t>
  </si>
  <si>
    <t>Du 04 septembre au 1er octobre 2024</t>
  </si>
  <si>
    <t xml:space="preserve">Déplacement des personnes affectées, accès limité aux services </t>
  </si>
  <si>
    <t>Déplacement de personnes, maisons détruites, perte de biens menagers, perte de proprieté et d'environnement de vie culturelle</t>
  </si>
  <si>
    <t xml:space="preserve">Perturbation des marchés locaux, pression sur la population hotes, competetion aux ressources, structures communautaires existants desorganisees, partage des services entre les communautes differentes; habitation non adequates ou sans abris; dependance sur l'aide humanitaire; potentielles maladies liees aux mauvaises conditions de vie, deterioration des services de base, tensions communautaires, vie inhabituelle dans les sites ou camps, etc </t>
  </si>
  <si>
    <t>Tchad : Situation des inondations - Rapport de situation n° 03 (01/10/2024) publié par OCHA</t>
  </si>
  <si>
    <t>1283 maisons écroulees en 2024</t>
  </si>
  <si>
    <t>Choc non actif durant l'année 2026</t>
  </si>
  <si>
    <t>Pluies abondantes, debordement des eaux dans les fleuves Logone et Chari</t>
  </si>
  <si>
    <t>Juillet 2022/6mois et  Juillet 2024/6mois</t>
  </si>
  <si>
    <t>Perturbation des marchés locaux, structures communautaires existants desorganisees, partage des services entre les communautes differentes; habitation non adequates ou sans abris; dependance sur l'aide humanitaire; potentielles maladies liees aux mauvaises conditions de vie, deterioration des services de base, tensions communautaires, vie inhabituelle dans les sites ou camps, etc</t>
  </si>
  <si>
    <t xml:space="preserve">Rapports d'evaluation multisectorielle, Rapports de l'ANAM sur la situation météorologique, Rapports du Gouvernement sur les personnes affectees par les inondations </t>
  </si>
  <si>
    <t>La population affectée  estimée est tirée des donnees du Gouvernement sur la situation des inondations pubilees par OCHA du 1er Octobre 2024/ 9594 maisons ecroulées</t>
  </si>
  <si>
    <t>Pas encore d'inondation declarée dans la zone de Ndjamena durant 2026</t>
  </si>
  <si>
    <t>Pluies abondantes, debordement des eaux du  fleuve Chari</t>
  </si>
  <si>
    <t>La population affectée  estimée est tirée  des donnees du Gouvernement sur la situation des inondations pubilees par OCHA du 1er Octobre 2024/ 1604 maisons ecroulées</t>
  </si>
  <si>
    <t>Pas encore d'inondation declarée dans les zones de Chari Baguimi durant 2026</t>
  </si>
  <si>
    <t>Inondation, conflit</t>
  </si>
  <si>
    <t>Inondation; conflit armé du Soudan</t>
  </si>
  <si>
    <t>01/09/2024; juin 2023 à 2026</t>
  </si>
  <si>
    <t>Déplacement de personnes, accueil des nouvelles personnes dans la zone,  saturaton des sites d'installation, maisons détruites, perte de biens menagers, perte de proprieté et d'environnement de vie culturelle</t>
  </si>
  <si>
    <t xml:space="preserve">Perturbation des marchés locaux, pression sur la population hotes, competetion aux ressources naturelles, structures communautaires existants desorganisees, partage des services entre les communautes differentes; habitation non adequates ou sans abris; dependance sur l'aide humanitaire; potentielles maladies liees aux mauvaises conditions de vie, deterioration des services de base, tensions communautaires, vie inhabituelle dans les sites ou camps, etc </t>
  </si>
  <si>
    <t>Tchad : Situation des inondations - Rapport de situation n° 03 (01/10/2024) publié par OCHA           Rapport de OIM sur la situation des retournés</t>
  </si>
  <si>
    <t>4950 maisons écroulees en 2024</t>
  </si>
  <si>
    <t xml:space="preserve">Pluies abondantes (excedentaires),  Montee des eaux des fleuves </t>
  </si>
  <si>
    <t>Aout 2024</t>
  </si>
  <si>
    <t xml:space="preserve">Rapports de l'ANAM sur la situation météorologique, Rapports du Gouvernement sur les personnes affectees par les inondations </t>
  </si>
  <si>
    <t xml:space="preserve">La population affectée  estimée est tirée des donnees du Gouvernement sur les inondations publiees par OCHA du 1er Octobre 2024/14957 maisons ecroulees </t>
  </si>
  <si>
    <t>Pas encore d'inondation declarée durant cette année 2026</t>
  </si>
  <si>
    <t xml:space="preserve">La population affectée  estimée est tirée des donnees du Gouvernement sur les inondations publiees par OCHA du 1er Octobre 2024/ 3194 maisons ecroulees </t>
  </si>
  <si>
    <t>TCD1103</t>
  </si>
  <si>
    <t xml:space="preserve">La population affectée  estimée est tirée des donnees du Gouvernement sur les inondations publiees par OCHA du 1er Octobre 2024/ 8151 maisons ecroulees </t>
  </si>
  <si>
    <t>TCD1104</t>
  </si>
  <si>
    <t xml:space="preserve">Pluies abondantes (excedentaires),  debordement des eaux des affluants du fleuve Chari </t>
  </si>
  <si>
    <t>Perturbation des marchés locaux; risques de maladies de mains sales et respiratiores, habitation non adequates ou sans abris; dependance sur l'aide humanitaire; deterioration des services de base</t>
  </si>
  <si>
    <t>La population affectée  estimée est tirée des donnees du Gouvernement sur les inondations publiees par OCHA du 1er Octobre 2024/ 13760 maisons ecroulees</t>
  </si>
  <si>
    <t>Pluies abondantes (excedentaires),  debordement des eaux des affluants du fleuve Logone,  Conflits intercommunautaires</t>
  </si>
  <si>
    <t>2022 - 2024</t>
  </si>
  <si>
    <t>La population affectée  estimée est tirée des donnees du Gouvernement sur les inondations publiees par OCHA du 1er Octobre 2024/ 2237 maisons ecroulées</t>
  </si>
  <si>
    <t>La population affectée  estimée est tirée des donnees du Gouvernement sur les inondations publiees par OCHA du 1er Octobre 2024/4368 maisons ecroulées</t>
  </si>
  <si>
    <t xml:space="preserve">Conflits et violences au Soudan, Inondation, </t>
  </si>
  <si>
    <t>Conflit armé au Soudan, debordement des eaux du fleuve Bahr Ouadi</t>
  </si>
  <si>
    <t>2024; 2025; 2026</t>
  </si>
  <si>
    <t xml:space="preserve">Déplacement des retournees du Soudan, accès limité aux services </t>
  </si>
  <si>
    <t>Déplacement de personnes,accueil des nouvelles personnes dans la zone,  saturaton des sites d'installation,, maisons détruites, perte de biens menagers, perte de proprieté et d'environnement de vie culturelle</t>
  </si>
  <si>
    <t>Perturbation des marchés locaux, pression sur la population hotes, competetion aux ressources naturelles;  structures communautaires existants desorganisees, partage des services entre les communautes differentes; habitation non adequates ou sans abris; dependance sur l'aide humanitaire; potentielles maladies liees aux mauvaises conditions de vie, deterioration des services de base, tensions communautaires, vie inhabituelle dans les sites ou camps, etc</t>
  </si>
  <si>
    <t>108320; 179528</t>
  </si>
  <si>
    <t xml:space="preserve">Rapports d'OIM sur la situation des retournees; Rapport d'evaluation des provinces affectees par les inondations produits par le Gouvernement  </t>
  </si>
  <si>
    <t>Données tirees de l'OIM TCHAD: RÉPONSE À LA CRISE AU SOUDAN BULLETIN D’INFORMATIONS NO. 54 | Juin 2025 ;Base des données OIM</t>
  </si>
  <si>
    <t>TCD1403 et TCD1401</t>
  </si>
  <si>
    <t>Conflit arme au Soudan (retournees), Inondation</t>
  </si>
  <si>
    <t>2022-2026</t>
  </si>
  <si>
    <t xml:space="preserve">Deplacement des retounees du Soudan, accès limité aux services </t>
  </si>
  <si>
    <t>Déplacement de personnes, accueil des nouvelles personnes dans la zone, maisons détruites, perte de biens menagers, perte de proprieté et d'environnement de vie culturelle</t>
  </si>
  <si>
    <t xml:space="preserve">134182; 119211 </t>
  </si>
  <si>
    <t>Donnees tirées de l'OIM TCHAD: RÉPONSE À LA CRISE AU SOUDAN BULLETIN D’INFORMATIONS NO. 54 | Juin 2025; Base des données OIM</t>
  </si>
  <si>
    <t xml:space="preserve">Conflits et violences au Soudan, conflit intercommunautaire, Inondation, </t>
  </si>
  <si>
    <t>01/04/2002; avril 2023 à 2026</t>
  </si>
  <si>
    <t>65946; 84132</t>
  </si>
  <si>
    <t>Données tirees de l'OIM TCHAD: RÉPONSE À LA CRISE AU SOUDAN BULLETIN D’INFORMATIONS NO. 54 | Juin 2025;Base des données OIM</t>
  </si>
  <si>
    <t>TCD1704; TCD1702 et TCD1703</t>
  </si>
  <si>
    <t>La population affectée  estimée est tirée des donnees du Gouvernement sur les inondations publiees par OCHA du 1er Octobre 2024/ 8469 maisons ecroulees</t>
  </si>
  <si>
    <t>La population affectée  estimée est tirée des donnees du Gouvernement sur les inondations publiees par OCHA du 1er Octobre 2024/ 11006 maisons ecroulees</t>
  </si>
  <si>
    <t>1450 maisons écroulees en 2024</t>
  </si>
  <si>
    <t>14067 maisons écroulees en 2024</t>
  </si>
  <si>
    <t>Conflits et violences, Inondation,  conflits intercommunautaires</t>
  </si>
  <si>
    <t>Attaques par des groupes armés , Montee des eaux du Lac Tchad</t>
  </si>
  <si>
    <t>Aout 2024; premier trimestre 2026</t>
  </si>
  <si>
    <t>Rapports d'evaluation multisectorielle des besoins dans les sites de deplacements dus aux attaques par les GANE, Mars 2025</t>
  </si>
  <si>
    <t>2022, 2024</t>
  </si>
  <si>
    <t>3583 maisons ecroulees</t>
  </si>
  <si>
    <t>7756 maisons écroulees en 2024</t>
  </si>
  <si>
    <t>La population affectée  estimée est tirée des donnees du Gouvernement sur les inondations publiees par OCHA du 1er Octobre 2024/ 2184 maisons ecroulées</t>
  </si>
  <si>
    <t>La population affectée  estimée est tirée des donnees du Gouvernement sur les inondations publiees par OCHA du 1er Octobre 2024/1479 maisons ecroulées</t>
  </si>
  <si>
    <t>1162 maisons écroulees en 2024</t>
  </si>
  <si>
    <t>La population affectée  estimée est tirée des donnees du Gouvernement sur les inondations publiees par OCHA du 1er Octobre 2024</t>
  </si>
  <si>
    <t>La population affectée  estimée est tirée des donnees du Gouvernement sur les inondations publiees par OCHA du 1er Octobre 2024/1434 maisons ecroulées</t>
  </si>
  <si>
    <t>La population affectée  estimée est tirée des donnees du Gouvernement sur les inondations publiees par OCHA du 1er Octobre 2024/ 4142 maisons ecroulées</t>
  </si>
  <si>
    <t xml:space="preserve">La population affectée  estimée est tirée des donnees du Gouvernement sur les inondations publiees par OCHA du 1er Octobre 2024/ 6358  maisons ecroulées </t>
  </si>
  <si>
    <t>Conflit communautaire</t>
  </si>
  <si>
    <t>Conflits entre eleveurs et agriculteurs</t>
  </si>
  <si>
    <t>Rapports de l'ANAM sur la situation météorologique, Rapports du Gouvernement sur les personnes affectees par les inondations,                                                   Apercu des conflits inter/intracommunautaires au Tchad par OCHA, Juillet 2025</t>
  </si>
  <si>
    <t xml:space="preserve">La population affectée  estimée est tirée des donnees du Gouvernement sur les inondations publiees par OCHA du 1er Octobre 2024/ 5140 maisons ecroulees </t>
  </si>
  <si>
    <t xml:space="preserve">Rapports d'evaluation multisectorielle,  Rapports de l'ANAM sur la situation météorologique, Rapports du Gouvernement sur les personnes affectees par les inondations </t>
  </si>
  <si>
    <t>La population affectée  estimée est tirée des donnees du Gouvernement sur les inondations publiees par OCHA du 1er Octobre 2024/ 8877 maisons ecroulees</t>
  </si>
  <si>
    <t>1073 maisons écroulees en 2024</t>
  </si>
  <si>
    <t xml:space="preserve">Mayo Dallah </t>
  </si>
  <si>
    <t xml:space="preserve">La population affectée  estimée est tirée des donnees du Gouvernement sur les inondations publiees par OCHA du 1er Octobre 2024/4996 maisons ecroulees </t>
  </si>
  <si>
    <t xml:space="preserve">Rapports d'evaluation multisectorielle, Profilage par les agences de gestion des sites, Rapports DTM, rapports de l'ANAM sur la situation météorologique, Rapports du Gouvernement sur les personnes affectees par les inondations </t>
  </si>
  <si>
    <t xml:space="preserve">La population affectée  estimée est tirée des donnees du Gouvernement sur les inondations publiees par OCHA du 1er Octobre 2024/ 3656 maisons ecroulees </t>
  </si>
  <si>
    <t>La population affectée  estimée est tirée des donnees du Gouvernement sur les inondations publiees par OCHA du 1er Octobre 2024/ 3764 maisons ecroulées</t>
  </si>
  <si>
    <t>Securité Alimentaires</t>
  </si>
  <si>
    <t xml:space="preserve"> conflits et violence,sécheresse</t>
  </si>
  <si>
    <t>Conflit armé,Sanctions économiques &amp; épidemie</t>
  </si>
  <si>
    <t>periode de soudure agricole et pastorale</t>
  </si>
  <si>
    <t>pauvreté et déplacement</t>
  </si>
  <si>
    <t>Déplacement,  perte de bétail, perte de recolte et surcharges santé</t>
  </si>
  <si>
    <t>CH, DIEM et PNR</t>
  </si>
  <si>
    <t>crise prononcée pendant la soudure agricole, acccès difficiles aux aliments pendant la soudure pastorale</t>
  </si>
  <si>
    <t>periode de soudure pastorale</t>
  </si>
  <si>
    <t>Pauvreté, accès limité aux services &amp; deplacement anterieur</t>
  </si>
  <si>
    <t>Déplacement,  perte de bétail, perte de recolte et surcharges santé et décès (cholera)</t>
  </si>
  <si>
    <t>Perturbation des marchés agricoles et augmentation des maladies hydriques</t>
  </si>
  <si>
    <t>(Inondation,conflits et violence</t>
  </si>
  <si>
    <t>Conflit armé, Inondation et conflits intercommunautaires</t>
  </si>
  <si>
    <t xml:space="preserve">Période de soudure agricole </t>
  </si>
  <si>
    <t>Déplacement, Décès, Surcharge de santés,</t>
  </si>
  <si>
    <t xml:space="preserve">Perturbation des marchés agricoles,Augmentation des maladies </t>
  </si>
  <si>
    <t>CH, et PNR</t>
  </si>
  <si>
    <t>Crise alimentaire associée au mouvement de population</t>
  </si>
  <si>
    <t xml:space="preserve">pauvreté et acces limité aux services </t>
  </si>
  <si>
    <t>perte de recolte, du bétail</t>
  </si>
  <si>
    <t>CH,rapport de mission et PNR</t>
  </si>
  <si>
    <t xml:space="preserve">Acces difficile aux aliments de base </t>
  </si>
  <si>
    <t>Inondation, épidémies et violences</t>
  </si>
  <si>
    <t>Inondation, Épidémie, Sanctions économiques et conflits intercommunautaires</t>
  </si>
  <si>
    <t>Déplacement, Surcharge de santés, perte de recolte, du bétail</t>
  </si>
  <si>
    <t>Crise alimentaire associée au mouvement des populations</t>
  </si>
  <si>
    <t>sécheresse</t>
  </si>
  <si>
    <t>Naturel</t>
  </si>
  <si>
    <t>Période de soudure agricole +pastoral</t>
  </si>
  <si>
    <t>Crise alimentaire,plus les attaques acridiennes</t>
  </si>
  <si>
    <t>structurel</t>
  </si>
  <si>
    <t>pauvreté</t>
  </si>
  <si>
    <t>perte du betail</t>
  </si>
  <si>
    <t>crise aigue pendant la periode de soudure qui entraine le deplacement dela population pastorale,hausse de prix de denrées alimentaire</t>
  </si>
  <si>
    <t>Deplacement et perte de betail</t>
  </si>
  <si>
    <t>TCD0202</t>
  </si>
  <si>
    <t>Conflit armé, Inondation</t>
  </si>
  <si>
    <t>Ennedi Ouest</t>
  </si>
  <si>
    <t>periode de soudure agricole</t>
  </si>
  <si>
    <t>Déplacement,perte  du bétail</t>
  </si>
  <si>
    <t>Perturbation des marchés agricoles,Augmentation des maladies des animmaux</t>
  </si>
  <si>
    <t>Acces difficile aux aliments de base en periode de soudure pastorale</t>
  </si>
  <si>
    <t>TCD23</t>
  </si>
  <si>
    <t>TCD2302</t>
  </si>
  <si>
    <t>TCD2301</t>
  </si>
  <si>
    <t>sécheresse et conflits</t>
  </si>
  <si>
    <t>structurel et conflits armés</t>
  </si>
  <si>
    <t>periode de soudure agricole et hors soudure</t>
  </si>
  <si>
    <t>TCD2002</t>
  </si>
  <si>
    <t xml:space="preserve">Période de soudure agricole et pastorale </t>
  </si>
  <si>
    <t xml:space="preserve">Pauvreté, Accès limité aux services, Déplacement </t>
  </si>
  <si>
    <t>perte de recolte, du bétail.</t>
  </si>
  <si>
    <t>Perturbation des marchés agricoles+pastorale,</t>
  </si>
  <si>
    <t>CH, DIEM, REACH et PNR</t>
  </si>
  <si>
    <t>crise prononcée pendant la soudure agricole</t>
  </si>
  <si>
    <t>sécheresse, conflits et violences</t>
  </si>
  <si>
    <t>Conflit armé,Sanctions économiques</t>
  </si>
  <si>
    <t>perte de recolte, du bétai,Déplacement</t>
  </si>
  <si>
    <t>Perturbation des marchés agricoles, Augmentation des maladies hydriques</t>
  </si>
  <si>
    <t>sécheresse, conflits et violences,</t>
  </si>
  <si>
    <t>Conflit armé, Sanctions économiques</t>
  </si>
  <si>
    <t xml:space="preserve">Élevée </t>
  </si>
  <si>
    <t>auvreté, Accès limité aux services</t>
  </si>
  <si>
    <t xml:space="preserve">Déplacement, Décès, Surcharge de santés, maisons detruites, perte de recolte, </t>
  </si>
  <si>
    <t>Crise alimentairependant la soludure  exacerbée par la présence des refugiés</t>
  </si>
  <si>
    <t>TCD1402</t>
  </si>
  <si>
    <t>TCD2102</t>
  </si>
  <si>
    <t>Conflit armé,</t>
  </si>
  <si>
    <t>Déplacement,  Surcharge de santés,</t>
  </si>
  <si>
    <t>Perturbation des marchés agricoles,+pastoral</t>
  </si>
  <si>
    <t>Naturel et conflits armés</t>
  </si>
  <si>
    <t>Déplacement, perte de recolte, du bétail</t>
  </si>
  <si>
    <t>Crise alimentaire en période de soudure</t>
  </si>
  <si>
    <t>Inondation,  conflits , épidémie</t>
  </si>
  <si>
    <t>Inondation, Épidémie, Sanctions économiques</t>
  </si>
  <si>
    <t>Déplacement, perte de recolte,</t>
  </si>
  <si>
    <t xml:space="preserve">crise alimentaire </t>
  </si>
  <si>
    <t>Conflit armé, Sanctions économiques)</t>
  </si>
  <si>
    <t>Déplacement,  Surcharge de santés,perte de recolte, du bétail</t>
  </si>
  <si>
    <t>TCD1701</t>
  </si>
  <si>
    <t>Santé</t>
  </si>
  <si>
    <t>Janvier à Juin 2026</t>
  </si>
  <si>
    <t xml:space="preserve"> Pauvreté, fnomadisme pastoral, faible accès aux services de santé, insuffisance de l'offre de soins et de la surveillance</t>
  </si>
  <si>
    <t>Décés - impacts socioéconomiques - impacts sur la santé - saturation des structures sanitaires</t>
  </si>
  <si>
    <t>Impacts sur le systéme de santé - Contamination et augmentation des cas, perturbation des marchés</t>
  </si>
  <si>
    <t>Ministère de la Santé</t>
  </si>
  <si>
    <t>Méningite</t>
  </si>
  <si>
    <t xml:space="preserve"> Pauvreté, fnomadisme pastoral, faible accès aux services de santé, insuffisance de l'offre de soins et de la surveillance - Le Tchad fait partie de la ceinture méningitique</t>
  </si>
  <si>
    <t>Décés - Séquelles neurologiques - impacts socioéconomiques - impacts sur la santé - saturation des structures sanitaires</t>
  </si>
  <si>
    <t>Impacts sur le systéme de santé - Contamination et augmentation des cas</t>
  </si>
  <si>
    <t>Elevée</t>
  </si>
  <si>
    <t>Mouvement de population - Promuiscuité - mauvaises pratiques d'hygiéne</t>
  </si>
  <si>
    <t>Octobre 2025</t>
  </si>
  <si>
    <t xml:space="preserve"> Pauvreté, faible accès aux services de santé, faible accés aux infrastructures d'eau, hygiéne et assainissement, mauvaises pratiques d'hygiéne (défécation à l'air libre), nomadisme pastoral</t>
  </si>
  <si>
    <t>Décés - impacts socioéconomiques - impacts sur la santé - saturation des structures sanitaires - perturbation de la continuité des services</t>
  </si>
  <si>
    <t>Impacts sur le systéme de santé - Contamination et augmentation des cas - Perturbation des marchés - Baisse de fréquentation des services sociaux de base</t>
  </si>
  <si>
    <t>Batha est</t>
  </si>
  <si>
    <t>Septembre 2025</t>
  </si>
  <si>
    <t>Nomadisme pastoral - Promuiscuité - Absence d'hygiène et d'assainissement - faible accés aux infrastructures d'eau, hygiéne et assainissement, mauvaises pratiques d'hygiéne (défécation à l'air libre),</t>
  </si>
  <si>
    <t>Octobre 2025 / Janvier à Juin 2026</t>
  </si>
  <si>
    <t xml:space="preserve"> Pauvreté, faible accès limité aux services de santé, IPC4 malnutrition aigûe, mauvaises pratiques d'hygiéne, nomadisme pastoral</t>
  </si>
  <si>
    <t>Impacts sur le systéme de santé - Contamination et augmentation des cas - Baisse de fréquentation des services sociaux de base</t>
  </si>
  <si>
    <t xml:space="preserve"> Pauvreté, forte mobilité (réfugiés), faible accès aux services de santé, insuffisance de l'offre de soins et de la surveillance transfrontalière </t>
  </si>
  <si>
    <t xml:space="preserve"> Pauvreté, faible accès limité aux services de santé, IPC4 malnutrition aigûe, mauvaises pratiques d'hygiéne, nomadisme pastoral, déplacement interne</t>
  </si>
  <si>
    <t>Conflits armés</t>
  </si>
  <si>
    <t>Pauvreté - Acces limité aux services sanitaires et autres services sociaux de base</t>
  </si>
  <si>
    <t>Décés - impacts socioéconomiques - impacts sur la santé - accéssibilité aux services de santé et PEC</t>
  </si>
  <si>
    <t>Vulnérabilité - détérioration de l'état de santé</t>
  </si>
  <si>
    <t xml:space="preserve"> Pauvreté, IPC3 malnutrition aigûe, mauvaises pratiques d'hygiéne</t>
  </si>
  <si>
    <t>Mouvement de population - Promuiscuité - IPC3 malnutrition mauvaises pratiques d'hygiéne, insuffisance de l'offre de services de santé et de la surveillance transfrontaliére, faible couverture vaccinale</t>
  </si>
  <si>
    <t>Mouvement de population - Promuiscuité - IPC4 malnutrition mauvaises pratiques d'hygiéne, insuffisance de l'offre de services de santé et de la surveillance transfrontaliére, faible couverture vaccinale</t>
  </si>
  <si>
    <t>Août 2025</t>
  </si>
  <si>
    <t>Mouvement de population - Promuiscuité - Absence d'hygiène et d'assainissement - faible accés aux infrastructures d'eau, hygiéne et assainissement, mauvaises pratiques d'hygiéne (défécation à l'air libre),</t>
  </si>
  <si>
    <t xml:space="preserve"> Pauvreté, forte mobilité (réfugiés), faible accès aux services de santé, insuffisance de l'offre de soins et de la surveillance transfrontalière - Le Tchad fait partie de la ceinture méningitique</t>
  </si>
  <si>
    <t>Flambée de cas</t>
  </si>
  <si>
    <t>Promuiscuité - IPC4 malnutrition mauvaises pratiques d'hygiéne, insuffisance de l'offre de services de santé et de la surveillance transfrontaliére, faible couverture vaccinale</t>
  </si>
  <si>
    <t xml:space="preserve"> Pauvreté, forte mobilité (réfugiés), faible accès aux services de santé, insuffisance de l'offre de soins et de la surveillance transfrontalière, nomadisme pastoral - Le Tchad fait partie de la ceinture méningitique</t>
  </si>
  <si>
    <t xml:space="preserve"> Pauvreté, faible accès limité aux services de santé, IPC2 malnutrition, mauvaises pratiques d'hygiéne, faible couverture vaccinale</t>
  </si>
  <si>
    <t xml:space="preserve"> Pauvreté, nomadisme pastoral, faible accès aux services de santé, insuffisance de l'offre de soins et de la surveillance</t>
  </si>
  <si>
    <t>Date mise à jour : 31 /08/2026</t>
  </si>
  <si>
    <t>Étiquettes de lignes</t>
  </si>
  <si>
    <t>Têtes de bétail perdus</t>
  </si>
  <si>
    <t>Population</t>
  </si>
  <si>
    <t>Indicateur_poids des personne deplacés</t>
  </si>
  <si>
    <t>%(Ratio pers. deplacés sur population)</t>
  </si>
  <si>
    <t>Dodje</t>
  </si>
  <si>
    <t>La Nya</t>
  </si>
  <si>
    <t>Total distinct de Clusters</t>
  </si>
  <si>
    <t>Type de choc (Conflit, Epidemie, Catastrophe Naturelle)</t>
  </si>
  <si>
    <t>Analyse des données des Cluster 2027</t>
  </si>
  <si>
    <t>Analyse des donnéés secondaire de 2023 à 2026</t>
  </si>
  <si>
    <t>Nombre des Chocs</t>
  </si>
  <si>
    <t>Moyenne de l'intensité</t>
  </si>
  <si>
    <t>Nombre des Clusters</t>
  </si>
  <si>
    <t>Moyenne intensité</t>
  </si>
  <si>
    <t>Indicateur de vulnerabilité Choc Conflit (%)</t>
  </si>
  <si>
    <t>Indicateur de vulnerabilité Choc Epidemie (%)</t>
  </si>
  <si>
    <t>Indicateur de vulnerabilité Choc Catastrophe naturel (%)</t>
  </si>
  <si>
    <t>ADM1_FR</t>
  </si>
  <si>
    <t>ADM1_PCODE</t>
  </si>
  <si>
    <t>ADM2_FR</t>
  </si>
  <si>
    <t>ADM2_PCODE</t>
  </si>
  <si>
    <t>TCD1202</t>
  </si>
  <si>
    <t>TCD1704</t>
  </si>
  <si>
    <t>Portée</t>
  </si>
  <si>
    <t>Portée données cluster</t>
  </si>
  <si>
    <t>Non</t>
  </si>
  <si>
    <t>Oui</t>
  </si>
  <si>
    <t>departemnet inclus</t>
  </si>
  <si>
    <t>departemnet exclus</t>
  </si>
  <si>
    <t>Élevé</t>
  </si>
  <si>
    <t>Inducateur Nombre de choc</t>
  </si>
  <si>
    <t>Inducateur Intensité</t>
  </si>
  <si>
    <t>Inducateur Nombre de clusters</t>
  </si>
  <si>
    <t>xx départements, représentés en vert(poids de vulnerabilité &gt;50%), sont inclus dans le périmètre de l’analyse des données secondaire</t>
  </si>
  <si>
    <t>Portée analyse données secondaire</t>
  </si>
  <si>
    <t>Portée analyse données clusters</t>
  </si>
  <si>
    <t>Pending</t>
  </si>
  <si>
    <t>Portée  de l'analyse provisoire</t>
  </si>
  <si>
    <t>departement en attente</t>
  </si>
  <si>
    <t>departement hors portée</t>
  </si>
  <si>
    <t>departement inclus</t>
  </si>
  <si>
    <t>Portée analyse données Historique</t>
  </si>
  <si>
    <t>Portée donnéé Historique</t>
  </si>
  <si>
    <t>Données Historique , Choc conflit par année, par province et departement</t>
  </si>
  <si>
    <t>Données Historique , Choc Epidemie par année, par province et departement</t>
  </si>
  <si>
    <t>Données Historique , Choc Catastrophe naturelle par année, par province et departement</t>
  </si>
  <si>
    <t xml:space="preserve">methodologie : Sont retenus les départements dont le poids de vulnérabilité est supérieur à 50 %, représentés en vert. </t>
  </si>
  <si>
    <t>Poids de vulnerabilité global par departement</t>
  </si>
  <si>
    <t>Poids de vulnerabilité Global par departement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</si>
</sst>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41" formatCode="_-* #,##0_-;\-* #,##0_-;_-* &quot;-&quot;_-;_-@_-"/>
    <numFmt numFmtId="43" formatCode="_-* #,##0.00_-;\-* #,##0.00_-;_-* &quot;-&quot;??_-;_-@_-"/>
  </numFmts>
  <fonts count="13" x14ac:knownFonts="1">
    <font>
      <sz val="11"/>
      <color theme="1"/>
      <name val="Aptos Narrow"/>
      <family val="2"/>
      <scheme val="minor"/>
    </font>
    <font>
      <sz val="11"/>
      <color theme="1"/>
      <name val="Aptos Narrow"/>
      <family val="2"/>
      <scheme val="minor"/>
    </font>
    <font>
      <b/>
      <sz val="11"/>
      <color theme="0"/>
      <name val="Aptos Narrow"/>
      <family val="2"/>
      <scheme val="minor"/>
    </font>
    <font>
      <b/>
      <sz val="26"/>
      <color theme="0"/>
      <name val="Aptos Narrow"/>
      <family val="2"/>
      <scheme val="minor"/>
    </font>
    <font>
      <b/>
      <sz val="11"/>
      <color theme="1"/>
      <name val="Aptos Narrow"/>
      <family val="2"/>
      <scheme val="minor"/>
    </font>
    <font>
      <sz val="11"/>
      <color theme="0"/>
      <name val="Aptos Narrow"/>
      <family val="2"/>
      <scheme val="minor"/>
    </font>
    <font>
      <sz val="22"/>
      <color theme="0"/>
      <name val="Aptos Narrow"/>
      <family val="2"/>
      <scheme val="minor"/>
    </font>
    <font>
      <sz val="9"/>
      <color indexed="81"/>
      <name val="Tahoma"/>
      <family val="2"/>
    </font>
    <font>
      <b/>
      <sz val="9"/>
      <color indexed="81"/>
      <name val="Tahoma"/>
      <family val="2"/>
    </font>
    <font>
      <b/>
      <sz val="36"/>
      <color theme="0"/>
      <name val="Aptos Narrow"/>
      <family val="2"/>
      <scheme val="minor"/>
    </font>
    <font>
      <b/>
      <sz val="11"/>
      <color theme="1"/>
      <name val="Aptos Narrow"/>
      <family val="2"/>
      <scheme val="minor"/>
    </font>
    <font>
      <b/>
      <sz val="14"/>
      <color theme="1"/>
      <name val="Aptos Narrow"/>
      <family val="2"/>
      <scheme val="minor"/>
    </font>
    <font>
      <i/>
      <sz val="9"/>
      <color rgb="FF595959"/>
      <name val="Aptos Narrow"/>
      <family val="2"/>
      <scheme val="minor"/>
    </font>
  </fonts>
  <fills count="17">
    <fill>
      <patternFill patternType="none"/>
    </fill>
    <fill>
      <patternFill patternType="gray125"/>
    </fill>
    <fill>
      <patternFill patternType="solid">
        <fgColor theme="4" tint="0.59999389629810485"/>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rgb="FFC00000"/>
        <bgColor indexed="64"/>
      </patternFill>
    </fill>
    <fill>
      <patternFill patternType="solid">
        <fgColor rgb="FF92D050"/>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theme="5" tint="-0.249977111117893"/>
        <bgColor indexed="64"/>
      </patternFill>
    </fill>
    <fill>
      <patternFill patternType="solid">
        <fgColor rgb="FFFFFF00"/>
        <bgColor indexed="64"/>
      </patternFill>
    </fill>
    <fill>
      <patternFill patternType="solid">
        <fgColor theme="5" tint="0.39997558519241921"/>
        <bgColor indexed="64"/>
      </patternFill>
    </fill>
    <fill>
      <patternFill patternType="solid">
        <fgColor theme="1" tint="0.14999847407452621"/>
        <bgColor indexed="64"/>
      </patternFill>
    </fill>
    <fill>
      <patternFill patternType="solid">
        <fgColor theme="1"/>
        <bgColor indexed="64"/>
      </patternFill>
    </fill>
    <fill>
      <patternFill patternType="solid">
        <fgColor rgb="FFD9E1F2"/>
        <bgColor indexed="64"/>
      </patternFill>
    </fill>
    <fill>
      <patternFill patternType="solid">
        <fgColor rgb="FFFFF2CC"/>
        <bgColor indexed="64"/>
      </patternFill>
    </fill>
  </fills>
  <borders count="14">
    <border>
      <left/>
      <right/>
      <top/>
      <bottom/>
      <diagonal/>
    </border>
    <border>
      <left style="thin">
        <color rgb="FF00B0F0"/>
      </left>
      <right style="thin">
        <color rgb="FF00B0F0"/>
      </right>
      <top style="thin">
        <color rgb="FF00B0F0"/>
      </top>
      <bottom style="thin">
        <color rgb="FF00B0F0"/>
      </bottom>
      <diagonal/>
    </border>
    <border>
      <left/>
      <right style="thin">
        <color rgb="FF00B0F0"/>
      </right>
      <top/>
      <bottom style="thin">
        <color rgb="FF00B0F0"/>
      </bottom>
      <diagonal/>
    </border>
    <border>
      <left style="thin">
        <color rgb="FF00B0F0"/>
      </left>
      <right style="thin">
        <color rgb="FF00B0F0"/>
      </right>
      <top/>
      <bottom style="thin">
        <color rgb="FF00B0F0"/>
      </bottom>
      <diagonal/>
    </border>
    <border>
      <left style="thin">
        <color rgb="FF00B0F0"/>
      </left>
      <right/>
      <top/>
      <bottom style="thin">
        <color rgb="FF00B0F0"/>
      </bottom>
      <diagonal/>
    </border>
    <border>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style="thin">
        <color rgb="FF00B0F0"/>
      </right>
      <top style="thin">
        <color rgb="FF00B0F0"/>
      </top>
      <bottom/>
      <diagonal/>
    </border>
    <border>
      <left style="thin">
        <color rgb="FF00B0F0"/>
      </left>
      <right style="thin">
        <color rgb="FF00B0F0"/>
      </right>
      <top style="thin">
        <color rgb="FF00B0F0"/>
      </top>
      <bottom/>
      <diagonal/>
    </border>
    <border>
      <left style="thin">
        <color rgb="FF00B0F0"/>
      </left>
      <right/>
      <top style="thin">
        <color rgb="FF00B0F0"/>
      </top>
      <bottom/>
      <diagonal/>
    </border>
    <border>
      <left style="thin">
        <color indexed="64"/>
      </left>
      <right style="thin">
        <color indexed="64"/>
      </right>
      <top style="thin">
        <color indexed="64"/>
      </top>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4">
    <xf numFmtId="0" fontId="0" fillId="0" borderId="0" xfId="0"/>
    <xf numFmtId="9" fontId="0" fillId="0" borderId="0" xfId="2" applyFont="1"/>
    <xf numFmtId="1" fontId="0" fillId="0" borderId="0" xfId="0" applyNumberFormat="1"/>
    <xf numFmtId="0" fontId="0" fillId="0" borderId="0" xfId="0" pivotButton="1"/>
    <xf numFmtId="0" fontId="0" fillId="0" borderId="0" xfId="0" applyAlignment="1">
      <alignment horizontal="left"/>
    </xf>
    <xf numFmtId="0" fontId="0" fillId="7" borderId="0" xfId="0" applyFill="1"/>
    <xf numFmtId="0" fontId="0" fillId="0" borderId="5" xfId="0" applyBorder="1"/>
    <xf numFmtId="0" fontId="0" fillId="0" borderId="1" xfId="0" applyBorder="1"/>
    <xf numFmtId="0" fontId="0" fillId="0" borderId="6" xfId="0" applyBorder="1"/>
    <xf numFmtId="0" fontId="0" fillId="7" borderId="5" xfId="0" applyFill="1" applyBorder="1"/>
    <xf numFmtId="0" fontId="0" fillId="0" borderId="7" xfId="0" applyBorder="1"/>
    <xf numFmtId="0" fontId="0" fillId="0" borderId="8" xfId="0" applyBorder="1"/>
    <xf numFmtId="0" fontId="0" fillId="0" borderId="9" xfId="0" applyBorder="1"/>
    <xf numFmtId="9" fontId="0" fillId="0" borderId="1" xfId="1" applyNumberFormat="1" applyFont="1" applyBorder="1"/>
    <xf numFmtId="41" fontId="0" fillId="0" borderId="1" xfId="0" applyNumberFormat="1" applyBorder="1"/>
    <xf numFmtId="41" fontId="0" fillId="0" borderId="8" xfId="0" applyNumberFormat="1" applyBorder="1"/>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xf>
    <xf numFmtId="9" fontId="0" fillId="0" borderId="0" xfId="0" applyNumberFormat="1"/>
    <xf numFmtId="0" fontId="2" fillId="5" borderId="0" xfId="0" applyFont="1" applyFill="1"/>
    <xf numFmtId="0" fontId="2" fillId="9" borderId="0" xfId="0" applyFont="1" applyFill="1"/>
    <xf numFmtId="0" fontId="2" fillId="6" borderId="0" xfId="0" applyFont="1" applyFill="1"/>
    <xf numFmtId="0" fontId="4" fillId="0" borderId="10"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3" xfId="0" applyFont="1" applyBorder="1" applyAlignment="1">
      <alignmen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0" fillId="0" borderId="1" xfId="0" applyBorder="1" applyAlignment="1">
      <alignment vertical="center"/>
    </xf>
    <xf numFmtId="0" fontId="4" fillId="0" borderId="7" xfId="0" applyFont="1" applyBorder="1" applyAlignment="1">
      <alignment horizontal="center" vertical="center"/>
    </xf>
    <xf numFmtId="0" fontId="0" fillId="0" borderId="8" xfId="0" applyBorder="1" applyAlignment="1">
      <alignment vertical="center"/>
    </xf>
    <xf numFmtId="0" fontId="0" fillId="6" borderId="0" xfId="0" applyFill="1" applyAlignment="1">
      <alignment horizontal="center"/>
    </xf>
    <xf numFmtId="0" fontId="4" fillId="11" borderId="5" xfId="0" applyFont="1" applyFill="1" applyBorder="1" applyAlignment="1">
      <alignment horizontal="center" vertical="center"/>
    </xf>
    <xf numFmtId="0" fontId="0" fillId="12" borderId="0" xfId="0" applyFill="1" applyAlignment="1">
      <alignment horizontal="center" vertical="center" wrapText="1"/>
    </xf>
    <xf numFmtId="9" fontId="0" fillId="0" borderId="1" xfId="2" applyFont="1" applyBorder="1"/>
    <xf numFmtId="9" fontId="2" fillId="5" borderId="0" xfId="2" applyFont="1" applyFill="1" applyAlignment="1">
      <alignment horizontal="center"/>
    </xf>
    <xf numFmtId="0" fontId="0" fillId="4" borderId="3" xfId="0" applyFill="1" applyBorder="1" applyAlignment="1">
      <alignment horizontal="center" vertical="center"/>
    </xf>
    <xf numFmtId="9" fontId="0" fillId="4" borderId="0" xfId="2" applyFont="1" applyFill="1" applyAlignment="1">
      <alignment horizontal="center" vertical="center"/>
    </xf>
    <xf numFmtId="0" fontId="0" fillId="4" borderId="0" xfId="0" applyFill="1"/>
    <xf numFmtId="0" fontId="0" fillId="5" borderId="0" xfId="0" applyFill="1"/>
    <xf numFmtId="0" fontId="0" fillId="9" borderId="0" xfId="0" applyFill="1"/>
    <xf numFmtId="0" fontId="0" fillId="6" borderId="0" xfId="0" applyFill="1"/>
    <xf numFmtId="0" fontId="0" fillId="0" borderId="0" xfId="0" applyAlignment="1">
      <alignment horizontal="center"/>
    </xf>
    <xf numFmtId="0" fontId="0" fillId="14" borderId="0" xfId="0" applyFill="1"/>
    <xf numFmtId="1" fontId="0" fillId="14" borderId="0" xfId="0" applyNumberFormat="1" applyFill="1"/>
    <xf numFmtId="1" fontId="0" fillId="2" borderId="0" xfId="0" applyNumberFormat="1" applyFill="1" applyAlignment="1">
      <alignment horizontal="center" vertical="center" wrapText="1"/>
    </xf>
    <xf numFmtId="0" fontId="0" fillId="10" borderId="0" xfId="0" applyFill="1"/>
    <xf numFmtId="1" fontId="0" fillId="4" borderId="0" xfId="0" applyNumberFormat="1" applyFill="1"/>
    <xf numFmtId="1" fontId="0" fillId="6" borderId="0" xfId="0" applyNumberFormat="1" applyFill="1"/>
    <xf numFmtId="0" fontId="2" fillId="14" borderId="0" xfId="0" applyFont="1" applyFill="1" applyAlignment="1">
      <alignment horizontal="center" vertical="center"/>
    </xf>
    <xf numFmtId="0" fontId="0" fillId="0" borderId="0" xfId="0" pivotButton="1" applyAlignment="1">
      <alignment horizontal="center" vertical="center"/>
    </xf>
    <xf numFmtId="0" fontId="2" fillId="5" borderId="0" xfId="0" applyFont="1" applyFill="1" applyAlignment="1">
      <alignment horizontal="center" vertical="center"/>
    </xf>
    <xf numFmtId="1" fontId="5" fillId="5" borderId="0" xfId="0" applyNumberFormat="1" applyFont="1" applyFill="1" applyAlignment="1">
      <alignment horizontal="center" vertical="center" wrapText="1"/>
    </xf>
    <xf numFmtId="0" fontId="0" fillId="8" borderId="0" xfId="0" applyFill="1" applyAlignment="1">
      <alignment horizontal="center"/>
    </xf>
    <xf numFmtId="0" fontId="0" fillId="3" borderId="0" xfId="0" applyFill="1" applyAlignment="1">
      <alignment horizontal="center"/>
    </xf>
    <xf numFmtId="0" fontId="0" fillId="4" borderId="0" xfId="0" applyFill="1" applyAlignment="1">
      <alignment horizontal="center"/>
    </xf>
    <xf numFmtId="0" fontId="3" fillId="10" borderId="0" xfId="0" applyFont="1" applyFill="1" applyAlignment="1">
      <alignment horizontal="center" vertical="center"/>
    </xf>
    <xf numFmtId="0" fontId="6" fillId="13" borderId="11" xfId="0" applyFont="1" applyFill="1" applyBorder="1" applyAlignment="1">
      <alignment horizontal="center" vertical="center"/>
    </xf>
    <xf numFmtId="0" fontId="6" fillId="13" borderId="12" xfId="0" applyFont="1" applyFill="1" applyBorder="1" applyAlignment="1">
      <alignment horizontal="center" vertical="center"/>
    </xf>
    <xf numFmtId="0" fontId="6" fillId="13" borderId="13" xfId="0" applyFont="1" applyFill="1" applyBorder="1" applyAlignment="1">
      <alignment horizontal="center" vertical="center"/>
    </xf>
    <xf numFmtId="0" fontId="9" fillId="9" borderId="0" xfId="0" applyFont="1" applyFill="1" applyAlignment="1">
      <alignment horizontal="center" vertical="center" wrapText="1"/>
    </xf>
    <xf numFmtId="0" fontId="0" fillId="6" borderId="0" xfId="0" applyFill="1" applyAlignment="1">
      <alignment horizontal="center"/>
    </xf>
    <xf numFmtId="0" fontId="4" fillId="0" borderId="0" xfId="0" applyFont="1" applyAlignment="1">
      <alignment horizontal="center"/>
    </xf>
    <xf numFmtId="0" fontId="10" fillId="15" borderId="0" xfId="0" applyFont="1" applyFill="1" applyAlignment="1">
      <alignment horizontal="center" vertical="center" wrapText="1"/>
    </xf>
    <xf numFmtId="0" fontId="11" fillId="0" borderId="0" xfId="0" applyFont="1"/>
    <xf numFmtId="3" fontId="0" fillId="0" borderId="0" xfId="0" applyNumberFormat="1"/>
    <xf numFmtId="164" fontId="0" fillId="0" borderId="0" xfId="0" applyNumberFormat="1"/>
    <xf numFmtId="2" fontId="0" fillId="0" borderId="0" xfId="0" applyNumberFormat="1"/>
    <xf numFmtId="0" fontId="10" fillId="16" borderId="0" xfId="0" applyFont="1" applyFill="1"/>
    <xf numFmtId="0" fontId="12" fillId="0" borderId="0" xfId="0" applyFont="1" applyAlignment="1">
      <alignment vertical="top" wrapText="1"/>
    </xf>
    <xf numFmtId="0" fontId="0" fillId="0" borderId="0" xfId="0" applyAlignment="1">
      <alignment vertical="top" wrapText="1"/>
    </xf>
    <xf numFmtId="0" fontId="12" fillId="0" borderId="0" xfId="0" applyFont="1"/>
  </cellXfs>
  <cellStyles count="3">
    <cellStyle name="Milliers" xfId="1" builtinId="3"/>
    <cellStyle name="Normal" xfId="0" builtinId="0"/>
    <cellStyle name="Pourcentage" xfId="2" builtinId="5"/>
  </cellStyles>
  <dxfs count="67">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tint="0.39994506668294322"/>
        </patternFill>
      </fill>
    </dxf>
    <dxf>
      <fill>
        <patternFill>
          <bgColor theme="9"/>
        </patternFill>
      </fill>
    </dxf>
    <dxf>
      <border diagonalUp="0" diagonalDown="0">
        <left style="thin">
          <color rgb="FF00B0F0"/>
        </left>
        <right/>
        <top style="thin">
          <color rgb="FF00B0F0"/>
        </top>
        <bottom style="thin">
          <color rgb="FF00B0F0"/>
        </bottom>
        <vertical style="thin">
          <color rgb="FF00B0F0"/>
        </vertical>
        <horizontal style="thin">
          <color rgb="FF00B0F0"/>
        </horizontal>
      </border>
    </dxf>
    <dxf>
      <border diagonalUp="0" diagonalDown="0">
        <left style="thin">
          <color rgb="FF00B0F0"/>
        </left>
        <right style="thin">
          <color rgb="FF00B0F0"/>
        </right>
        <top style="thin">
          <color rgb="FF00B0F0"/>
        </top>
        <bottom style="thin">
          <color rgb="FF00B0F0"/>
        </bottom>
        <vertical style="thin">
          <color rgb="FF00B0F0"/>
        </vertical>
        <horizontal style="thin">
          <color rgb="FF00B0F0"/>
        </horizontal>
      </border>
    </dxf>
    <dxf>
      <alignment horizontal="general" vertical="center" textRotation="0" wrapText="0" indent="0" justifyLastLine="0" shrinkToFit="0" readingOrder="0"/>
      <border diagonalUp="0" diagonalDown="0">
        <left style="thin">
          <color rgb="FF00B0F0"/>
        </left>
        <right style="thin">
          <color rgb="FF00B0F0"/>
        </right>
        <top style="thin">
          <color rgb="FF00B0F0"/>
        </top>
        <bottom style="thin">
          <color rgb="FF00B0F0"/>
        </bottom>
        <vertical style="thin">
          <color rgb="FF00B0F0"/>
        </vertical>
        <horizontal style="thin">
          <color rgb="FF00B0F0"/>
        </horizontal>
      </border>
    </dxf>
    <dxf>
      <font>
        <b/>
        <i val="0"/>
        <strike val="0"/>
        <condense val="0"/>
        <extend val="0"/>
        <outline val="0"/>
        <shadow val="0"/>
        <u val="none"/>
        <vertAlign val="baseline"/>
        <sz val="11"/>
        <color theme="1"/>
        <name val="Aptos Narrow"/>
        <family val="2"/>
        <scheme val="minor"/>
      </font>
      <alignment horizontal="center" vertical="center" textRotation="0" wrapText="0" indent="0" justifyLastLine="0" shrinkToFit="0" readingOrder="0"/>
      <border diagonalUp="0" diagonalDown="0">
        <left/>
        <right style="thin">
          <color rgb="FF00B0F0"/>
        </right>
        <top style="thin">
          <color rgb="FF00B0F0"/>
        </top>
        <bottom style="thin">
          <color rgb="FF00B0F0"/>
        </bottom>
        <vertical style="thin">
          <color rgb="FF00B0F0"/>
        </vertical>
        <horizontal style="thin">
          <color rgb="FF00B0F0"/>
        </horizontal>
      </border>
    </dxf>
    <dxf>
      <border>
        <top style="thin">
          <color rgb="FF00B0F0"/>
        </top>
      </border>
    </dxf>
    <dxf>
      <border diagonalUp="0" diagonalDown="0">
        <left style="thin">
          <color rgb="FF00B0F0"/>
        </left>
        <right style="thin">
          <color rgb="FF00B0F0"/>
        </right>
        <top style="thin">
          <color rgb="FF00B0F0"/>
        </top>
        <bottom style="thin">
          <color rgb="FF00B0F0"/>
        </bottom>
      </border>
    </dxf>
    <dxf>
      <border>
        <bottom style="thin">
          <color rgb="FF00B0F0"/>
        </bottom>
      </border>
    </dxf>
    <dxf>
      <border diagonalUp="0" diagonalDown="0">
        <left style="thin">
          <color rgb="FF00B0F0"/>
        </left>
        <right style="thin">
          <color rgb="FF00B0F0"/>
        </right>
        <top/>
        <bottom/>
        <vertical style="thin">
          <color rgb="FF00B0F0"/>
        </vertical>
        <horizontal style="thin">
          <color rgb="FF00B0F0"/>
        </horizontal>
      </border>
    </dxf>
    <dxf>
      <numFmt numFmtId="0" formatCode="General"/>
      <fill>
        <patternFill patternType="solid">
          <fgColor indexed="64"/>
          <bgColor theme="5" tint="0.39997558519241921"/>
        </patternFill>
      </fill>
      <alignment horizontal="center" vertical="center" textRotation="0" wrapText="1" indent="0" justifyLastLine="0" shrinkToFit="0" readingOrder="0"/>
    </dxf>
    <dxf>
      <numFmt numFmtId="1" formatCode="0"/>
    </dxf>
    <dxf>
      <numFmt numFmtId="1" formatCode="0"/>
    </dxf>
    <dxf>
      <numFmt numFmtId="1" formatCode="0"/>
    </dxf>
    <dxf>
      <numFmt numFmtId="0" formatCode="General"/>
    </dxf>
    <dxf>
      <numFmt numFmtId="0" formatCode="General"/>
    </dxf>
    <dxf>
      <numFmt numFmtId="0" formatCode="General"/>
    </dxf>
    <dxf>
      <numFmt numFmtId="0" formatCode="General"/>
    </dxf>
    <dxf>
      <fill>
        <patternFill patternType="solid">
          <fgColor indexed="64"/>
          <bgColor theme="4" tint="0.59999389629810485"/>
        </patternFill>
      </fill>
      <alignment horizontal="center" vertical="center" textRotation="0" wrapText="0" indent="0" justifyLastLine="0" shrinkToFit="0" readingOrder="0"/>
    </dxf>
    <dxf>
      <numFmt numFmtId="13" formatCode="0%"/>
      <border diagonalUp="0" diagonalDown="0">
        <left style="thin">
          <color rgb="FF00B0F0"/>
        </left>
        <right style="thin">
          <color rgb="FF00B0F0"/>
        </right>
        <top style="thin">
          <color rgb="FF00B0F0"/>
        </top>
        <bottom style="thin">
          <color rgb="FF00B0F0"/>
        </bottom>
        <vertical style="thin">
          <color rgb="FF00B0F0"/>
        </vertical>
        <horizontal style="thin">
          <color rgb="FF00B0F0"/>
        </horizontal>
      </border>
    </dxf>
    <dxf>
      <numFmt numFmtId="0" formatCode="General"/>
      <border diagonalUp="0" diagonalDown="0">
        <left style="thin">
          <color rgb="FF00B0F0"/>
        </left>
        <right style="thin">
          <color rgb="FF00B0F0"/>
        </right>
        <top style="thin">
          <color rgb="FF00B0F0"/>
        </top>
        <bottom style="thin">
          <color rgb="FF00B0F0"/>
        </bottom>
        <vertical style="thin">
          <color rgb="FF00B0F0"/>
        </vertical>
        <horizontal style="thin">
          <color rgb="FF00B0F0"/>
        </horizontal>
      </border>
    </dxf>
    <dxf>
      <border diagonalUp="0" diagonalDown="0">
        <left style="thin">
          <color rgb="FF00B0F0"/>
        </left>
        <right style="thin">
          <color rgb="FF00B0F0"/>
        </right>
        <top style="thin">
          <color rgb="FF00B0F0"/>
        </top>
        <bottom style="thin">
          <color rgb="FF00B0F0"/>
        </bottom>
        <vertical style="thin">
          <color rgb="FF00B0F0"/>
        </vertical>
        <horizontal style="thin">
          <color rgb="FF00B0F0"/>
        </horizontal>
      </border>
    </dxf>
    <dxf>
      <numFmt numFmtId="0" formatCode="General"/>
      <border diagonalUp="0" diagonalDown="0">
        <left style="thin">
          <color rgb="FF00B0F0"/>
        </left>
        <right style="thin">
          <color rgb="FF00B0F0"/>
        </right>
        <top style="thin">
          <color rgb="FF00B0F0"/>
        </top>
        <bottom style="thin">
          <color rgb="FF00B0F0"/>
        </bottom>
        <vertical style="thin">
          <color rgb="FF00B0F0"/>
        </vertical>
        <horizontal style="thin">
          <color rgb="FF00B0F0"/>
        </horizontal>
      </border>
    </dxf>
    <dxf>
      <border diagonalUp="0" diagonalDown="0">
        <left style="thin">
          <color rgb="FF00B0F0"/>
        </left>
        <right style="thin">
          <color rgb="FF00B0F0"/>
        </right>
        <top style="thin">
          <color rgb="FF00B0F0"/>
        </top>
        <bottom style="thin">
          <color rgb="FF00B0F0"/>
        </bottom>
        <vertical style="thin">
          <color rgb="FF00B0F0"/>
        </vertical>
        <horizontal style="thin">
          <color rgb="FF00B0F0"/>
        </horizontal>
      </border>
    </dxf>
    <dxf>
      <border diagonalUp="0" diagonalDown="0">
        <left style="thin">
          <color rgb="FF00B0F0"/>
        </left>
        <right style="thin">
          <color rgb="FF00B0F0"/>
        </right>
        <top style="thin">
          <color rgb="FF00B0F0"/>
        </top>
        <bottom style="thin">
          <color rgb="FF00B0F0"/>
        </bottom>
        <vertical style="thin">
          <color rgb="FF00B0F0"/>
        </vertical>
        <horizontal style="thin">
          <color rgb="FF00B0F0"/>
        </horizontal>
      </border>
    </dxf>
    <dxf>
      <numFmt numFmtId="33" formatCode="_-* #,##0_-;\-* #,##0_-;_-* &quot;-&quot;_-;_-@_-"/>
      <border diagonalUp="0" diagonalDown="0">
        <left style="thin">
          <color rgb="FF00B0F0"/>
        </left>
        <right style="thin">
          <color rgb="FF00B0F0"/>
        </right>
        <top style="thin">
          <color rgb="FF00B0F0"/>
        </top>
        <bottom style="thin">
          <color rgb="FF00B0F0"/>
        </bottom>
        <vertical/>
        <horizontal/>
      </border>
    </dxf>
    <dxf>
      <numFmt numFmtId="33" formatCode="_-* #,##0_-;\-* #,##0_-;_-* &quot;-&quot;_-;_-@_-"/>
      <border diagonalUp="0" diagonalDown="0">
        <left style="thin">
          <color rgb="FF00B0F0"/>
        </left>
        <right style="thin">
          <color rgb="FF00B0F0"/>
        </right>
        <top style="thin">
          <color rgb="FF00B0F0"/>
        </top>
        <bottom style="thin">
          <color rgb="FF00B0F0"/>
        </bottom>
        <vertical style="thin">
          <color rgb="FF00B0F0"/>
        </vertical>
        <horizontal style="thin">
          <color rgb="FF00B0F0"/>
        </horizontal>
      </border>
    </dxf>
    <dxf>
      <border diagonalUp="0" diagonalDown="0">
        <left style="thin">
          <color rgb="FF00B0F0"/>
        </left>
        <right style="thin">
          <color rgb="FF00B0F0"/>
        </right>
        <top style="thin">
          <color rgb="FF00B0F0"/>
        </top>
        <bottom style="thin">
          <color rgb="FF00B0F0"/>
        </bottom>
        <vertical/>
        <horizontal/>
      </border>
    </dxf>
    <dxf>
      <border diagonalUp="0" diagonalDown="0">
        <left style="thin">
          <color rgb="FF00B0F0"/>
        </left>
        <right style="thin">
          <color rgb="FF00B0F0"/>
        </right>
        <top style="thin">
          <color rgb="FF00B0F0"/>
        </top>
        <bottom style="thin">
          <color rgb="FF00B0F0"/>
        </bottom>
        <vertical style="thin">
          <color rgb="FF00B0F0"/>
        </vertical>
        <horizontal style="thin">
          <color rgb="FF00B0F0"/>
        </horizontal>
      </border>
    </dxf>
    <dxf>
      <border diagonalUp="0" diagonalDown="0">
        <left style="thin">
          <color rgb="FF00B0F0"/>
        </left>
        <right style="thin">
          <color rgb="FF00B0F0"/>
        </right>
        <top style="thin">
          <color rgb="FF00B0F0"/>
        </top>
        <bottom style="thin">
          <color rgb="FF00B0F0"/>
        </bottom>
        <vertical style="thin">
          <color rgb="FF00B0F0"/>
        </vertical>
        <horizontal style="thin">
          <color rgb="FF00B0F0"/>
        </horizontal>
      </border>
    </dxf>
    <dxf>
      <border diagonalUp="0" diagonalDown="0">
        <left style="thin">
          <color rgb="FF00B0F0"/>
        </left>
        <right style="thin">
          <color rgb="FF00B0F0"/>
        </right>
        <top style="thin">
          <color rgb="FF00B0F0"/>
        </top>
        <bottom style="thin">
          <color rgb="FF00B0F0"/>
        </bottom>
        <vertical style="thin">
          <color rgb="FF00B0F0"/>
        </vertical>
        <horizontal style="thin">
          <color rgb="FF00B0F0"/>
        </horizontal>
      </border>
    </dxf>
    <dxf>
      <border diagonalUp="0" diagonalDown="0">
        <left/>
        <right style="thin">
          <color rgb="FF00B0F0"/>
        </right>
        <top style="thin">
          <color rgb="FF00B0F0"/>
        </top>
        <bottom style="thin">
          <color rgb="FF00B0F0"/>
        </bottom>
        <vertical style="thin">
          <color rgb="FF00B0F0"/>
        </vertical>
        <horizontal style="thin">
          <color rgb="FF00B0F0"/>
        </horizontal>
      </border>
    </dxf>
    <dxf>
      <border>
        <top style="thin">
          <color rgb="FF00B0F0"/>
        </top>
      </border>
    </dxf>
    <dxf>
      <border diagonalUp="0" diagonalDown="0">
        <left style="thin">
          <color rgb="FF00B0F0"/>
        </left>
        <right style="thin">
          <color rgb="FF00B0F0"/>
        </right>
        <top style="thin">
          <color rgb="FF00B0F0"/>
        </top>
        <bottom style="thin">
          <color rgb="FF00B0F0"/>
        </bottom>
      </border>
    </dxf>
    <dxf>
      <border>
        <bottom style="thin">
          <color rgb="FF00B0F0"/>
        </bottom>
      </border>
    </dxf>
    <dxf>
      <alignment horizontal="center" vertical="center" textRotation="0" wrapText="0" indent="0" justifyLastLine="0" shrinkToFit="0" readingOrder="0"/>
      <border diagonalUp="0" diagonalDown="0" outline="0">
        <left style="thin">
          <color rgb="FF00B0F0"/>
        </left>
        <right style="thin">
          <color rgb="FF00B0F0"/>
        </right>
        <top/>
        <bottom/>
      </border>
    </dxf>
    <dxf>
      <fill>
        <patternFill patternType="none">
          <fgColor indexed="64"/>
          <bgColor auto="1"/>
        </patternFill>
      </fill>
    </dxf>
    <dxf>
      <font>
        <b/>
        <strike val="0"/>
        <outline val="0"/>
        <shadow val="0"/>
        <u val="none"/>
        <vertAlign val="baseline"/>
        <sz val="11"/>
        <color theme="0"/>
        <name val="Aptos Narrow"/>
        <family val="2"/>
        <scheme val="minor"/>
      </font>
      <fill>
        <patternFill patternType="solid">
          <fgColor indexed="64"/>
          <bgColor rgb="FF00B0F0"/>
        </patternFill>
      </fill>
    </dxf>
    <dxf>
      <fill>
        <patternFill patternType="none">
          <fgColor indexed="64"/>
          <bgColor auto="1"/>
        </patternFill>
      </fill>
    </dxf>
    <dxf>
      <font>
        <b/>
        <strike val="0"/>
        <outline val="0"/>
        <shadow val="0"/>
        <u val="none"/>
        <vertAlign val="baseline"/>
        <sz val="11"/>
        <color theme="0"/>
        <name val="Aptos Narrow"/>
        <family val="2"/>
        <scheme val="minor"/>
      </font>
      <fill>
        <patternFill patternType="solid">
          <fgColor indexed="64"/>
          <bgColor rgb="FF00B0F0"/>
        </patternFill>
      </fill>
    </dxf>
    <dxf>
      <fill>
        <patternFill patternType="none">
          <fgColor indexed="64"/>
          <bgColor auto="1"/>
        </patternFill>
      </fill>
    </dxf>
    <dxf>
      <font>
        <b/>
        <strike val="0"/>
        <outline val="0"/>
        <shadow val="0"/>
        <u val="none"/>
        <vertAlign val="baseline"/>
        <sz val="11"/>
        <color theme="0"/>
        <name val="Aptos Narrow"/>
        <family val="2"/>
        <scheme val="minor"/>
      </font>
      <fill>
        <patternFill patternType="solid">
          <fgColor indexed="64"/>
          <bgColor rgb="FF00B0F0"/>
        </patternFill>
      </fill>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numFmt numFmtId="1" formatCode="0"/>
      <fill>
        <patternFill patternType="solid">
          <fgColor indexed="64"/>
          <bgColor theme="4" tint="0.59999389629810485"/>
        </patternFill>
      </fill>
      <alignment horizontal="center" vertical="center" textRotation="0" wrapText="1" indent="0" justifyLastLine="0" shrinkToFit="0" readingOrder="0"/>
    </dxf>
    <dxf>
      <numFmt numFmtId="13" formatCode="0%"/>
    </dxf>
    <dxf>
      <alignment vertical="center"/>
    </dxf>
    <dxf>
      <alignment vertical="center"/>
    </dxf>
    <dxf>
      <alignment horizontal="center"/>
    </dxf>
    <dxf>
      <alignment horizontal="center"/>
    </dxf>
    <dxf>
      <numFmt numFmtId="1" formatCode="0"/>
    </dxf>
    <dxf>
      <numFmt numFmtId="13" formatCode="0%"/>
    </dxf>
    <dxf>
      <numFmt numFmtId="13" formatCode="0%"/>
    </dxf>
    <dxf>
      <numFmt numFmtId="0" formatCode="General"/>
    </dxf>
    <dxf>
      <numFmt numFmtId="0" formatCode="General"/>
    </dxf>
    <dxf>
      <alignment horizontal="center" vertical="center" textRotation="0" wrapText="0" indent="0" justifyLastLine="0" shrinkToFit="0" readingOrder="0"/>
    </dxf>
    <dxf>
      <font>
        <b/>
        <color rgb="FFFFFFFF"/>
      </font>
      <fill>
        <patternFill>
          <bgColor rgb="FFC00000"/>
        </patternFill>
      </fill>
    </dxf>
    <dxf>
      <fill>
        <patternFill>
          <bgColor rgb="FFF4B183"/>
        </patternFill>
      </fill>
    </dxf>
    <dxf>
      <fill>
        <patternFill>
          <bgColor rgb="FFFFE699"/>
        </patternFill>
      </fill>
    </dxf>
    <dxf>
      <fill>
        <patternFill>
          <bgColor rgb="FFC6E0B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6.xml"/><Relationship Id="rId18" Type="http://schemas.microsoft.com/office/2007/relationships/slicerCache" Target="slicerCaches/slicerCache4.xml"/><Relationship Id="rId26" Type="http://schemas.openxmlformats.org/officeDocument/2006/relationships/calcChain" Target="calcChain.xml"/><Relationship Id="rId39" Type="http://schemas.openxmlformats.org/officeDocument/2006/relationships/customXml" Target="../customXml/item13.xml"/><Relationship Id="rId21" Type="http://schemas.openxmlformats.org/officeDocument/2006/relationships/connections" Target="connections.xml"/><Relationship Id="rId34" Type="http://schemas.openxmlformats.org/officeDocument/2006/relationships/customXml" Target="../customXml/item8.xml"/><Relationship Id="rId42" Type="http://schemas.openxmlformats.org/officeDocument/2006/relationships/customXml" Target="../customXml/item16.xml"/><Relationship Id="rId47" Type="http://schemas.openxmlformats.org/officeDocument/2006/relationships/customXml" Target="../customXml/item21.xml"/><Relationship Id="rId7" Type="http://schemas.openxmlformats.org/officeDocument/2006/relationships/worksheet" Target="worksheets/sheet7.xml"/><Relationship Id="rId2" Type="http://schemas.openxmlformats.org/officeDocument/2006/relationships/worksheet" Target="worksheets/sheet2.xml"/><Relationship Id="rId16" Type="http://schemas.microsoft.com/office/2007/relationships/slicerCache" Target="slicerCaches/slicerCache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4.xml"/><Relationship Id="rId24" Type="http://schemas.openxmlformats.org/officeDocument/2006/relationships/sheetMetadata" Target="metadata.xml"/><Relationship Id="rId32" Type="http://schemas.openxmlformats.org/officeDocument/2006/relationships/customXml" Target="../customXml/item6.xml"/><Relationship Id="rId37" Type="http://schemas.openxmlformats.org/officeDocument/2006/relationships/customXml" Target="../customXml/item11.xml"/><Relationship Id="rId40" Type="http://schemas.openxmlformats.org/officeDocument/2006/relationships/customXml" Target="../customXml/item14.xml"/><Relationship Id="rId45" Type="http://schemas.openxmlformats.org/officeDocument/2006/relationships/customXml" Target="../customXml/item19.xml"/><Relationship Id="rId5" Type="http://schemas.openxmlformats.org/officeDocument/2006/relationships/worksheet" Target="worksheets/sheet5.xml"/><Relationship Id="rId15" Type="http://schemas.microsoft.com/office/2007/relationships/slicerCache" Target="slicerCaches/slicerCache1.xml"/><Relationship Id="rId23" Type="http://schemas.openxmlformats.org/officeDocument/2006/relationships/sharedStrings" Target="sharedStrings.xml"/><Relationship Id="rId28" Type="http://schemas.openxmlformats.org/officeDocument/2006/relationships/customXml" Target="../customXml/item2.xml"/><Relationship Id="rId36" Type="http://schemas.openxmlformats.org/officeDocument/2006/relationships/customXml" Target="../customXml/item10.xml"/><Relationship Id="rId10" Type="http://schemas.openxmlformats.org/officeDocument/2006/relationships/pivotCacheDefinition" Target="pivotCache/pivotCacheDefinition3.xml"/><Relationship Id="rId19" Type="http://schemas.microsoft.com/office/2007/relationships/slicerCache" Target="slicerCaches/slicerCache5.xml"/><Relationship Id="rId31" Type="http://schemas.openxmlformats.org/officeDocument/2006/relationships/customXml" Target="../customXml/item5.xml"/><Relationship Id="rId44" Type="http://schemas.openxmlformats.org/officeDocument/2006/relationships/customXml" Target="../customXml/item18.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pivotCacheDefinition" Target="pivotCache/pivotCacheDefinition7.xml"/><Relationship Id="rId22" Type="http://schemas.openxmlformats.org/officeDocument/2006/relationships/styles" Target="styles.xml"/><Relationship Id="rId27" Type="http://schemas.openxmlformats.org/officeDocument/2006/relationships/customXml" Target="../customXml/item1.xml"/><Relationship Id="rId30" Type="http://schemas.openxmlformats.org/officeDocument/2006/relationships/customXml" Target="../customXml/item4.xml"/><Relationship Id="rId35" Type="http://schemas.openxmlformats.org/officeDocument/2006/relationships/customXml" Target="../customXml/item9.xml"/><Relationship Id="rId43" Type="http://schemas.openxmlformats.org/officeDocument/2006/relationships/customXml" Target="../customXml/item17.xml"/><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12" Type="http://schemas.openxmlformats.org/officeDocument/2006/relationships/pivotCacheDefinition" Target="pivotCache/pivotCacheDefinition5.xml"/><Relationship Id="rId17" Type="http://schemas.microsoft.com/office/2007/relationships/slicerCache" Target="slicerCaches/slicerCache3.xml"/><Relationship Id="rId25" Type="http://schemas.openxmlformats.org/officeDocument/2006/relationships/powerPivotData" Target="model/item.data"/><Relationship Id="rId33" Type="http://schemas.openxmlformats.org/officeDocument/2006/relationships/customXml" Target="../customXml/item7.xml"/><Relationship Id="rId38" Type="http://schemas.openxmlformats.org/officeDocument/2006/relationships/customXml" Target="../customXml/item12.xml"/><Relationship Id="rId46" Type="http://schemas.openxmlformats.org/officeDocument/2006/relationships/customXml" Target="../customXml/item20.xml"/><Relationship Id="rId20" Type="http://schemas.openxmlformats.org/officeDocument/2006/relationships/theme" Target="theme/theme1.xml"/><Relationship Id="rId41" Type="http://schemas.openxmlformats.org/officeDocument/2006/relationships/customXml" Target="../customXml/item15.xml"/><Relationship Id="rId100"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20</xdr:col>
      <xdr:colOff>1481025</xdr:colOff>
      <xdr:row>0</xdr:row>
      <xdr:rowOff>290461</xdr:rowOff>
    </xdr:from>
    <xdr:to>
      <xdr:col>22</xdr:col>
      <xdr:colOff>188231</xdr:colOff>
      <xdr:row>1</xdr:row>
      <xdr:rowOff>179000</xdr:rowOff>
    </xdr:to>
    <xdr:sp macro="" textlink="">
      <xdr:nvSpPr>
        <xdr:cNvPr id="4" name="Flèche : droite 3">
          <a:extLst>
            <a:ext uri="{FF2B5EF4-FFF2-40B4-BE49-F238E27FC236}">
              <a16:creationId xmlns:a16="http://schemas.microsoft.com/office/drawing/2014/main" id="{26C1507A-AE4C-4543-90D0-8D8E33C1FF03}"/>
            </a:ext>
          </a:extLst>
        </xdr:cNvPr>
        <xdr:cNvSpPr/>
      </xdr:nvSpPr>
      <xdr:spPr>
        <a:xfrm rot="9174038">
          <a:off x="33096405" y="290461"/>
          <a:ext cx="1336106" cy="330499"/>
        </a:xfrm>
        <a:prstGeom prst="rightArrow">
          <a:avLst/>
        </a:prstGeom>
        <a:solidFill>
          <a:srgbClr val="00B0F0"/>
        </a:solidFill>
        <a:ln>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15</xdr:col>
      <xdr:colOff>267474</xdr:colOff>
      <xdr:row>0</xdr:row>
      <xdr:rowOff>138761</xdr:rowOff>
    </xdr:from>
    <xdr:to>
      <xdr:col>18</xdr:col>
      <xdr:colOff>325894</xdr:colOff>
      <xdr:row>1</xdr:row>
      <xdr:rowOff>973041</xdr:rowOff>
    </xdr:to>
    <mc:AlternateContent xmlns:mc="http://schemas.openxmlformats.org/markup-compatibility/2006" xmlns:sle15="http://schemas.microsoft.com/office/drawing/2012/slicer">
      <mc:Choice Requires="sle15">
        <xdr:graphicFrame macro="">
          <xdr:nvGraphicFramePr>
            <xdr:cNvPr id="2" name="Années">
              <a:extLst>
                <a:ext uri="{FF2B5EF4-FFF2-40B4-BE49-F238E27FC236}">
                  <a16:creationId xmlns:a16="http://schemas.microsoft.com/office/drawing/2014/main" id="{16556773-59B4-33C6-E1AB-1576C954BA4E}"/>
                </a:ext>
              </a:extLst>
            </xdr:cNvPr>
            <xdr:cNvGraphicFramePr/>
          </xdr:nvGraphicFramePr>
          <xdr:xfrm>
            <a:off x="0" y="0"/>
            <a:ext cx="0" cy="0"/>
          </xdr:xfrm>
          <a:graphic>
            <a:graphicData uri="http://schemas.microsoft.com/office/drawing/2010/slicer">
              <sle:slicer xmlns:sle="http://schemas.microsoft.com/office/drawing/2010/slicer" name="Années"/>
            </a:graphicData>
          </a:graphic>
        </xdr:graphicFrame>
      </mc:Choice>
      <mc:Fallback xmlns="">
        <xdr:sp macro="" textlink="">
          <xdr:nvSpPr>
            <xdr:cNvPr id="0" name=""/>
            <xdr:cNvSpPr>
              <a:spLocks noTextEdit="1"/>
            </xdr:cNvSpPr>
          </xdr:nvSpPr>
          <xdr:spPr>
            <a:xfrm>
              <a:off x="20947491" y="136221"/>
              <a:ext cx="2348230" cy="1026160"/>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absolute">
    <xdr:from>
      <xdr:col>11</xdr:col>
      <xdr:colOff>670560</xdr:colOff>
      <xdr:row>0</xdr:row>
      <xdr:rowOff>20320</xdr:rowOff>
    </xdr:from>
    <xdr:to>
      <xdr:col>14</xdr:col>
      <xdr:colOff>330200</xdr:colOff>
      <xdr:row>1</xdr:row>
      <xdr:rowOff>858520</xdr:rowOff>
    </xdr:to>
    <mc:AlternateContent xmlns:mc="http://schemas.openxmlformats.org/markup-compatibility/2006" xmlns:sle15="http://schemas.microsoft.com/office/drawing/2012/slicer">
      <mc:Choice Requires="sle15">
        <xdr:graphicFrame macro="">
          <xdr:nvGraphicFramePr>
            <xdr:cNvPr id="2" name="Années 1">
              <a:extLst>
                <a:ext uri="{FF2B5EF4-FFF2-40B4-BE49-F238E27FC236}">
                  <a16:creationId xmlns:a16="http://schemas.microsoft.com/office/drawing/2014/main" id="{83D35660-927D-6454-C924-8F53AA0BA1B8}"/>
                </a:ext>
              </a:extLst>
            </xdr:cNvPr>
            <xdr:cNvGraphicFramePr/>
          </xdr:nvGraphicFramePr>
          <xdr:xfrm>
            <a:off x="0" y="0"/>
            <a:ext cx="0" cy="0"/>
          </xdr:xfrm>
          <a:graphic>
            <a:graphicData uri="http://schemas.microsoft.com/office/drawing/2010/slicer">
              <sle:slicer xmlns:sle="http://schemas.microsoft.com/office/drawing/2010/slicer" name="Années 1"/>
            </a:graphicData>
          </a:graphic>
        </xdr:graphicFrame>
      </mc:Choice>
      <mc:Fallback xmlns="">
        <xdr:sp macro="" textlink="">
          <xdr:nvSpPr>
            <xdr:cNvPr id="0" name=""/>
            <xdr:cNvSpPr>
              <a:spLocks noTextEdit="1"/>
            </xdr:cNvSpPr>
          </xdr:nvSpPr>
          <xdr:spPr>
            <a:xfrm>
              <a:off x="15680690" y="25400"/>
              <a:ext cx="1941830" cy="1021080"/>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twoCellAnchor editAs="absolute">
    <xdr:from>
      <xdr:col>14</xdr:col>
      <xdr:colOff>396240</xdr:colOff>
      <xdr:row>0</xdr:row>
      <xdr:rowOff>0</xdr:rowOff>
    </xdr:from>
    <xdr:to>
      <xdr:col>18</xdr:col>
      <xdr:colOff>477520</xdr:colOff>
      <xdr:row>1</xdr:row>
      <xdr:rowOff>762000</xdr:rowOff>
    </xdr:to>
    <mc:AlternateContent xmlns:mc="http://schemas.openxmlformats.org/markup-compatibility/2006" xmlns:sle15="http://schemas.microsoft.com/office/drawing/2012/slicer">
      <mc:Choice Requires="sle15">
        <xdr:graphicFrame macro="">
          <xdr:nvGraphicFramePr>
            <xdr:cNvPr id="5" name="Choc 1">
              <a:extLst>
                <a:ext uri="{FF2B5EF4-FFF2-40B4-BE49-F238E27FC236}">
                  <a16:creationId xmlns:a16="http://schemas.microsoft.com/office/drawing/2014/main" id="{355E2003-2689-38DF-7D39-C999A278EC92}"/>
                </a:ext>
              </a:extLst>
            </xdr:cNvPr>
            <xdr:cNvGraphicFramePr/>
          </xdr:nvGraphicFramePr>
          <xdr:xfrm>
            <a:off x="0" y="0"/>
            <a:ext cx="0" cy="0"/>
          </xdr:xfrm>
          <a:graphic>
            <a:graphicData uri="http://schemas.microsoft.com/office/drawing/2010/slicer">
              <sle:slicer xmlns:sle="http://schemas.microsoft.com/office/drawing/2010/slicer" name="Choc 1"/>
            </a:graphicData>
          </a:graphic>
        </xdr:graphicFrame>
      </mc:Choice>
      <mc:Fallback xmlns="">
        <xdr:sp macro="" textlink="">
          <xdr:nvSpPr>
            <xdr:cNvPr id="0" name=""/>
            <xdr:cNvSpPr>
              <a:spLocks noTextEdit="1"/>
            </xdr:cNvSpPr>
          </xdr:nvSpPr>
          <xdr:spPr>
            <a:xfrm>
              <a:off x="17701260" y="0"/>
              <a:ext cx="3139440" cy="944880"/>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absolute">
    <xdr:from>
      <xdr:col>16</xdr:col>
      <xdr:colOff>480060</xdr:colOff>
      <xdr:row>0</xdr:row>
      <xdr:rowOff>22860</xdr:rowOff>
    </xdr:from>
    <xdr:to>
      <xdr:col>19</xdr:col>
      <xdr:colOff>58420</xdr:colOff>
      <xdr:row>1</xdr:row>
      <xdr:rowOff>899160</xdr:rowOff>
    </xdr:to>
    <mc:AlternateContent xmlns:mc="http://schemas.openxmlformats.org/markup-compatibility/2006" xmlns:sle15="http://schemas.microsoft.com/office/drawing/2012/slicer">
      <mc:Choice Requires="sle15">
        <xdr:graphicFrame macro="">
          <xdr:nvGraphicFramePr>
            <xdr:cNvPr id="2" name="Années 2">
              <a:extLst>
                <a:ext uri="{FF2B5EF4-FFF2-40B4-BE49-F238E27FC236}">
                  <a16:creationId xmlns:a16="http://schemas.microsoft.com/office/drawing/2014/main" id="{35099FB3-BECD-EB91-DD22-8D566DACE115}"/>
                </a:ext>
              </a:extLst>
            </xdr:cNvPr>
            <xdr:cNvGraphicFramePr/>
          </xdr:nvGraphicFramePr>
          <xdr:xfrm>
            <a:off x="0" y="0"/>
            <a:ext cx="0" cy="0"/>
          </xdr:xfrm>
          <a:graphic>
            <a:graphicData uri="http://schemas.microsoft.com/office/drawing/2010/slicer">
              <sle:slicer xmlns:sle="http://schemas.microsoft.com/office/drawing/2010/slicer" name="Années 2"/>
            </a:graphicData>
          </a:graphic>
        </xdr:graphicFrame>
      </mc:Choice>
      <mc:Fallback xmlns="">
        <xdr:sp macro="" textlink="">
          <xdr:nvSpPr>
            <xdr:cNvPr id="0" name=""/>
            <xdr:cNvSpPr>
              <a:spLocks noTextEdit="1"/>
            </xdr:cNvSpPr>
          </xdr:nvSpPr>
          <xdr:spPr>
            <a:xfrm>
              <a:off x="23319740" y="24130"/>
              <a:ext cx="1828800" cy="1052830"/>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22860</xdr:colOff>
      <xdr:row>73</xdr:row>
      <xdr:rowOff>176530</xdr:rowOff>
    </xdr:from>
    <xdr:to>
      <xdr:col>4</xdr:col>
      <xdr:colOff>1508760</xdr:colOff>
      <xdr:row>74</xdr:row>
      <xdr:rowOff>608330</xdr:rowOff>
    </xdr:to>
    <mc:AlternateContent xmlns:mc="http://schemas.openxmlformats.org/markup-compatibility/2006" xmlns:sle15="http://schemas.microsoft.com/office/drawing/2012/slicer">
      <mc:Choice Requires="sle15">
        <xdr:graphicFrame macro="">
          <xdr:nvGraphicFramePr>
            <xdr:cNvPr id="3" name="Clusters">
              <a:extLst>
                <a:ext uri="{FF2B5EF4-FFF2-40B4-BE49-F238E27FC236}">
                  <a16:creationId xmlns:a16="http://schemas.microsoft.com/office/drawing/2014/main" id="{26EC1B56-A7EF-4016-818E-CE5788D838BD}"/>
                </a:ext>
              </a:extLst>
            </xdr:cNvPr>
            <xdr:cNvGraphicFramePr/>
          </xdr:nvGraphicFramePr>
          <xdr:xfrm>
            <a:off x="0" y="0"/>
            <a:ext cx="0" cy="0"/>
          </xdr:xfrm>
          <a:graphic>
            <a:graphicData uri="http://schemas.microsoft.com/office/drawing/2010/slicer">
              <sle:slicer xmlns:sle="http://schemas.microsoft.com/office/drawing/2010/slicer" name="Clusters"/>
            </a:graphicData>
          </a:graphic>
        </xdr:graphicFrame>
      </mc:Choice>
      <mc:Fallback xmlns="">
        <xdr:sp macro="" textlink="">
          <xdr:nvSpPr>
            <xdr:cNvPr id="0" name=""/>
            <xdr:cNvSpPr>
              <a:spLocks noTextEdit="1"/>
            </xdr:cNvSpPr>
          </xdr:nvSpPr>
          <xdr:spPr>
            <a:xfrm>
              <a:off x="20320" y="13524230"/>
              <a:ext cx="9837420" cy="617220"/>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ahim Mahamat Abdoulaye" refreshedDate="46266.584492708331" createdVersion="8" refreshedVersion="8" minRefreshableVersion="3" recordCount="840" xr:uid="{576ADC79-C7E6-4116-8440-DA3F739DA659}">
  <cacheSource type="worksheet">
    <worksheetSource name="Tableau3"/>
  </cacheSource>
  <cacheFields count="9">
    <cacheField name="Années" numFmtId="0">
      <sharedItems containsSemiMixedTypes="0" containsString="0" containsNumber="1" containsInteger="1" minValue="2022" maxValue="2026" count="5">
        <n v="2022"/>
        <n v="2023"/>
        <n v="2024"/>
        <n v="2025"/>
        <n v="2026"/>
      </sharedItems>
    </cacheField>
    <cacheField name="Choc" numFmtId="0">
      <sharedItems/>
    </cacheField>
    <cacheField name="Province" numFmtId="0">
      <sharedItems/>
    </cacheField>
    <cacheField name="Départements" numFmtId="0">
      <sharedItems containsBlank="1" count="71">
        <s v="Barh El Gazel Nord"/>
        <s v="Barh El Gazel Ouest"/>
        <s v="Barh El Gazel Sud"/>
        <s v="Batha Est"/>
        <s v="Batha Ouest"/>
        <s v="Fitri"/>
        <s v="Borkou"/>
        <s v="Borkou Yala"/>
        <s v="Baguirmi"/>
        <s v="Chari"/>
        <s v="Loug Chari"/>
        <s v="Amdjarass"/>
        <s v="Wadi Hawar"/>
        <s v="Fada"/>
        <s v="Mourtcha"/>
        <s v="Abtouyour"/>
        <s v="Bahar Signaka"/>
        <s v="Guéra"/>
        <s v="Mangalmé"/>
        <s v="Dababa"/>
        <s v="Dagana"/>
        <s v="Haraze Al Biar"/>
        <s v="Kanem"/>
        <s v="Nord Kanem"/>
        <s v="Wadi Bissam"/>
        <s v="Fouli"/>
        <s v="Kaya"/>
        <s v="Mamdi"/>
        <s v="Wayi"/>
        <s v="Djode"/>
        <s v="Gueni"/>
        <s v="Lac wey"/>
        <s v="Ngourkosso"/>
        <s v="Kouh Est"/>
        <s v="Kouh Ouest"/>
        <s v="La nya"/>
        <s v="La Nya pendé"/>
        <s v="La pendé"/>
        <s v="Monts de lam"/>
        <s v="Barh Sara"/>
        <s v="Mandoul Occidental"/>
        <s v="Mandoul Oriental"/>
        <s v="La kabbia"/>
        <s v="Mayo Boneye"/>
        <s v="Mayo Lemyé"/>
        <s v="Mont Illi"/>
        <s v="Lac Léré"/>
        <s v="Mayo Binder"/>
        <s v="Mayo Dallah"/>
        <s v="Bahr Koh"/>
        <s v="Grande Sido"/>
        <s v="Lac Iro"/>
        <s v="N'Djamena"/>
        <s v="Assoungha"/>
        <s v="Djourf Al Ahmar"/>
        <s v="Ouara"/>
        <s v="Aboudeia"/>
        <s v="Bahr Azoum"/>
        <s v="Haraze Mangueigne"/>
        <s v="Abdi"/>
        <s v="Kimiti"/>
        <s v="Tandjilé Centre"/>
        <s v="Tandjilé Est"/>
        <s v="Tandjilé Ouest"/>
        <s v="Tibesti Est"/>
        <s v="Tibesti Ouest"/>
        <s v="Biltine"/>
        <s v="Dar Tama"/>
        <s v="Kobé"/>
        <s v="Megri"/>
        <m u="1"/>
      </sharedItems>
    </cacheField>
    <cacheField name="Cas" numFmtId="0">
      <sharedItems containsString="0" containsBlank="1" containsNumber="1" containsInteger="1" minValue="0" maxValue="2658"/>
    </cacheField>
    <cacheField name="Décès" numFmtId="0">
      <sharedItems containsString="0" containsBlank="1" containsNumber="1" containsInteger="1" minValue="0" maxValue="110"/>
    </cacheField>
    <cacheField name="Indicateur_Cas" numFmtId="0">
      <sharedItems containsSemiMixedTypes="0" containsString="0" containsNumber="1" containsInteger="1" minValue="0" maxValue="1"/>
    </cacheField>
    <cacheField name="Indicateur_Décés" numFmtId="0">
      <sharedItems containsSemiMixedTypes="0" containsString="0" containsNumber="1" containsInteger="1" minValue="0" maxValue="1"/>
    </cacheField>
    <cacheField name="Priorisationzone" numFmtId="9">
      <sharedItems containsSemiMixedTypes="0" containsString="0" containsNumber="1" minValue="0" maxValue="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ahim Mahamat Abdoulaye" refreshedDate="46266.584493055554" createdVersion="8" refreshedVersion="8" minRefreshableVersion="3" recordCount="352" xr:uid="{10A0D460-DAA7-4A2E-8BA5-D0F222A96A0F}">
  <cacheSource type="worksheet">
    <worksheetSource name="Tableau2"/>
  </cacheSource>
  <cacheFields count="13">
    <cacheField name="Années" numFmtId="0">
      <sharedItems containsString="0" containsBlank="1" containsNumber="1" containsInteger="1" minValue="2022" maxValue="2026" count="6">
        <n v="2022"/>
        <n v="2023"/>
        <n v="2024"/>
        <n v="2025"/>
        <n v="2026"/>
        <m/>
      </sharedItems>
    </cacheField>
    <cacheField name="Choc" numFmtId="0">
      <sharedItems containsBlank="1"/>
    </cacheField>
    <cacheField name="Province" numFmtId="0">
      <sharedItems containsBlank="1"/>
    </cacheField>
    <cacheField name="Départements" numFmtId="0">
      <sharedItems containsBlank="1" count="71">
        <s v="Barh El Gazel Nord"/>
        <s v="Barh El Gazel Ouest"/>
        <s v="Barh El Gazel Sud"/>
        <s v="Batha Est"/>
        <s v="Batha Ouest"/>
        <s v="Fitri"/>
        <s v="Borkou"/>
        <s v="Borkou Yala"/>
        <s v="Baguirmi"/>
        <s v="Chari"/>
        <s v="Loug Chari"/>
        <s v="Amdjarass"/>
        <s v="Wadi Hawar"/>
        <s v="Fada"/>
        <s v="Mourtcha"/>
        <s v="Abtouyour"/>
        <s v="Bahar Signaka"/>
        <s v="Guéra"/>
        <s v="Mangalmé"/>
        <s v="Dababa"/>
        <s v="Dagana"/>
        <s v="Haraze Al Biar"/>
        <s v="Kanem"/>
        <s v="Nord Kanem"/>
        <s v="Wadi Bissam"/>
        <s v="Fouli"/>
        <s v="Kaya"/>
        <s v="Mamdi"/>
        <s v="Wayi"/>
        <s v="Djode"/>
        <s v="Gueni"/>
        <s v="Lac wey"/>
        <s v="Ngourkosso"/>
        <s v="Kouh Est"/>
        <s v="Kouh Ouest"/>
        <s v="La pendé"/>
        <s v="Monts de lam"/>
        <s v="Nya"/>
        <s v="Nya pendé"/>
        <s v="Barh Sara"/>
        <s v="Mandoul Occidental"/>
        <s v="Mandoul Oriental"/>
        <s v="Kabbia"/>
        <s v="Mayo Boneye"/>
        <s v="Mayo Lemyé"/>
        <s v="Mont Illi"/>
        <s v="Lac Léré"/>
        <s v="Mayo Binder"/>
        <s v="Mayo Dallah"/>
        <s v="Bahr Koh"/>
        <s v="Grande Sido"/>
        <s v="Lac Iro"/>
        <s v="N'Djamena"/>
        <s v="Assoungha"/>
        <s v="Djourf Al Ahmar"/>
        <s v="Ouara"/>
        <s v="Aboudeia"/>
        <s v="Bahr Azoum"/>
        <s v="Haraze Mangueigne"/>
        <s v="Abdi"/>
        <s v="Kimiti"/>
        <s v="Tandjilé Centre"/>
        <s v="Tandjilé Est"/>
        <s v="Tandjilé Ouest"/>
        <s v="Tibesti Est"/>
        <s v="Tibesti Ouest"/>
        <s v="Biltine"/>
        <s v="Dar Tama"/>
        <s v="Kobé"/>
        <s v="Megri"/>
        <m/>
      </sharedItems>
    </cacheField>
    <cacheField name="Population" numFmtId="0">
      <sharedItems containsString="0" containsBlank="1" containsNumber="1" minValue="17242.010149984846" maxValue="1951936.9427225464"/>
    </cacheField>
    <cacheField name="Nbr_Pers_deplacement_forcé" numFmtId="41">
      <sharedItems containsString="0" containsBlank="1" containsNumber="1" minValue="0" maxValue="873108.93325505627"/>
    </cacheField>
    <cacheField name="%(Ratio pers. deplacés sur population)" numFmtId="0">
      <sharedItems containsMixedTypes="1" containsNumber="1" minValue="0" maxValue="1.7431123823750558"/>
    </cacheField>
    <cacheField name="Décés" numFmtId="0">
      <sharedItems containsString="0" containsBlank="1" containsNumber="1" containsInteger="1" minValue="0" maxValue="220"/>
    </cacheField>
    <cacheField name="Bléssées" numFmtId="0">
      <sharedItems containsString="0" containsBlank="1" containsNumber="1" containsInteger="1" minValue="0" maxValue="324"/>
    </cacheField>
    <cacheField name="Indicateur_poids des personne deplacés" numFmtId="0">
      <sharedItems containsMixedTypes="1" containsNumber="1" containsInteger="1" minValue="0" maxValue="1"/>
    </cacheField>
    <cacheField name="Indicateur_Décés" numFmtId="0">
      <sharedItems containsString="0" containsBlank="1" containsNumber="1" containsInteger="1" minValue="0" maxValue="1"/>
    </cacheField>
    <cacheField name="Indicateur_Bléssées" numFmtId="0">
      <sharedItems containsSemiMixedTypes="0" containsString="0" containsNumber="1" containsInteger="1" minValue="0" maxValue="1"/>
    </cacheField>
    <cacheField name="Priorisationzone" numFmtId="9">
      <sharedItems containsMixedTypes="1" containsNumber="1" minValue="0" maxValue="0.8"/>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ahim Mahamat Abdoulaye" refreshedDate="46266.584493287039" createdVersion="8" refreshedVersion="8" minRefreshableVersion="3" recordCount="359" xr:uid="{088BD6F4-F4FA-4124-B404-FAAB4F9D4009}">
  <cacheSource type="worksheet">
    <worksheetSource name="Tableau1"/>
  </cacheSource>
  <cacheFields count="13">
    <cacheField name="Années" numFmtId="0">
      <sharedItems containsString="0" containsBlank="1" containsNumber="1" containsInteger="1" minValue="2022" maxValue="2025" count="4">
        <n v="2022"/>
        <n v="2024"/>
        <m/>
        <n v="2025" u="1"/>
      </sharedItems>
    </cacheField>
    <cacheField name="Choc" numFmtId="0">
      <sharedItems containsBlank="1"/>
    </cacheField>
    <cacheField name="Province" numFmtId="0">
      <sharedItems containsBlank="1"/>
    </cacheField>
    <cacheField name="Departement" numFmtId="0">
      <sharedItems containsBlank="1" count="71">
        <s v="Barh El Gazel Nord"/>
        <s v="Barh El Gazel Ouest"/>
        <s v="Barh El Gazel Sud"/>
        <s v="Batha Est"/>
        <s v="Batha Ouest"/>
        <s v="Fitri"/>
        <s v="Borkou"/>
        <s v="Borkou Yala"/>
        <s v="Baguirmi"/>
        <s v="Chari"/>
        <s v="Loug Chari"/>
        <s v="Amdjarass"/>
        <s v="Wadi Hawar"/>
        <s v="Fada"/>
        <s v="Mourtcha"/>
        <s v="Abtouyour"/>
        <s v="Bahar Signaka"/>
        <s v="Guéra"/>
        <s v="Mangalmé"/>
        <s v="Dababa"/>
        <s v="Dagana"/>
        <s v="Haraze Al Biar"/>
        <s v="Kanem"/>
        <s v="Nord Kanem"/>
        <s v="Wadi Bissam"/>
        <s v="Fouli"/>
        <s v="Kaya"/>
        <s v="Mamdi"/>
        <s v="Wayi"/>
        <s v="Djode"/>
        <s v="Gueni"/>
        <s v="Lac wey"/>
        <s v="Ngourkosso"/>
        <s v="Kouh Est"/>
        <s v="Kouh Ouest"/>
        <s v="La nya"/>
        <s v="La Nya pendé"/>
        <s v="La pendé"/>
        <s v="Monts de lam"/>
        <s v="Barh Sara"/>
        <s v="Mandoul Occidental"/>
        <s v="Mandoul Oriental"/>
        <s v="La kabbia"/>
        <s v="Mayo Boneye"/>
        <s v="Mayo Lemyé"/>
        <s v="Mont Illi"/>
        <s v="Lac Léré"/>
        <s v="Mayo Binder"/>
        <s v="Mayo Dallah"/>
        <s v="Bahr Koh"/>
        <s v="Grande Sido"/>
        <s v="Lac Iro"/>
        <s v="N'Djamena"/>
        <s v="Assoungha"/>
        <s v="Djourf Al Ahmar"/>
        <s v="Ouara"/>
        <s v="Aboudeia"/>
        <s v="Bahr Azoum"/>
        <s v="Haraze Mangueigne"/>
        <s v="Abdi"/>
        <s v="Kimiti"/>
        <s v="Tandjilé Centre"/>
        <s v="Tandjilé Est"/>
        <s v="Tandjilé Ouest"/>
        <s v="Tibesti Est"/>
        <s v="Tibesti Ouest"/>
        <s v="Biltine"/>
        <s v="Dar Tama"/>
        <s v="Kobé"/>
        <s v="Megri"/>
        <m/>
      </sharedItems>
    </cacheField>
    <cacheField name="Personnes affectées" numFmtId="0">
      <sharedItems containsString="0" containsBlank="1" containsNumber="1" minValue="0" maxValue="185985"/>
    </cacheField>
    <cacheField name="Têtes de bétail perdus" numFmtId="0">
      <sharedItems containsString="0" containsBlank="1" containsNumber="1" containsInteger="1" minValue="3" maxValue="10835"/>
    </cacheField>
    <cacheField name="Hectares de champs détruits" numFmtId="0">
      <sharedItems containsString="0" containsBlank="1" containsNumber="1" containsInteger="1" minValue="17" maxValue="60272"/>
    </cacheField>
    <cacheField name="Décès" numFmtId="0">
      <sharedItems containsString="0" containsBlank="1" containsNumber="1" containsInteger="1" minValue="1" maxValue="43"/>
    </cacheField>
    <cacheField name="Indicateur_Persaffecté" numFmtId="0">
      <sharedItems containsString="0" containsBlank="1" containsNumber="1" containsInteger="1" minValue="0" maxValue="1"/>
    </cacheField>
    <cacheField name="Indicateur_TetBetail" numFmtId="0">
      <sharedItems containsString="0" containsBlank="1" containsNumber="1" containsInteger="1" minValue="0" maxValue="1"/>
    </cacheField>
    <cacheField name="Indicateur_Champs" numFmtId="0">
      <sharedItems containsString="0" containsBlank="1" containsNumber="1" containsInteger="1" minValue="0" maxValue="1"/>
    </cacheField>
    <cacheField name="Indicateur_Décés" numFmtId="0">
      <sharedItems containsString="0" containsBlank="1" containsNumber="1" containsInteger="1" minValue="0" maxValue="1"/>
    </cacheField>
    <cacheField name="Priorisationzone" numFmtId="9">
      <sharedItems containsString="0" containsBlank="1" containsNumber="1" minValue="0" maxValue="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Brahim Mahamat Abdoulaye" refreshedDate="46266.584487384258" createdVersion="5" refreshedVersion="8" minRefreshableVersion="3" recordCount="0" supportSubquery="1" supportAdvancedDrill="1" xr:uid="{4D4DD69B-2779-4A47-AFB7-3D97E3F57D87}">
  <cacheSource type="external" connectionId="1"/>
  <cacheFields count="4">
    <cacheField name="[Tableau17].[Département (Choisir dans la liste deroulante)].[Département (Choisir dans la liste deroulante)]" caption="Département (Choisir dans la liste deroulante)" numFmtId="0" hierarchy="15" level="1">
      <sharedItems count="58">
        <s v="Abdi"/>
        <s v="Aboudeia"/>
        <s v="Abtouyour"/>
        <s v="Amdjarass"/>
        <s v="Assoungha"/>
        <s v="Baguirmi"/>
        <s v="Bahar Signaka"/>
        <s v="Bahr Azoum"/>
        <s v="Bahr-Koh"/>
        <s v="Barh Sara"/>
        <s v="Barh-El-Gazel Nord"/>
        <s v="Barh-El-Gazel Ouest"/>
        <s v="Barh-El-Gazel Sud"/>
        <s v="Batha Est"/>
        <s v="Batha Ouest"/>
        <s v="Biltine"/>
        <s v="Borkou"/>
        <s v="Borkou Yala"/>
        <s v="Chari"/>
        <s v="Djourf Al Ahmar"/>
        <s v="Fada"/>
        <s v="Fitri"/>
        <s v="Fouli"/>
        <s v="Grande Sido"/>
        <s v="Gueni"/>
        <s v="Guéra"/>
        <s v="Haraze Mangueigne"/>
        <s v="Kanem"/>
        <s v="Kaya"/>
        <s v="Kimiti"/>
        <s v="Kouh Est"/>
        <s v="Kouh Ouest"/>
        <s v="La kabbia"/>
        <s v="La Nya"/>
        <s v="La Nya Pendé"/>
        <s v="La Pendé"/>
        <s v="Lac Iro"/>
        <s v="Loug Chari"/>
        <s v="Mamdi"/>
        <s v="Mandoul Occidental"/>
        <s v="Mandoul Oriental"/>
        <s v="Mangalmé"/>
        <s v="Mayo Boneye"/>
        <s v="Mayo Dallah"/>
        <s v="Mayo Lemyé"/>
        <s v="Mont Illi"/>
        <s v="Monts de Lam"/>
        <s v="Mourtcha"/>
        <s v="N'Djamena"/>
        <s v="Nord Kanem"/>
        <s v="Ouara"/>
        <s v="Tandjilé Est"/>
        <s v="Tandjilé Ouest"/>
        <s v="Tibesti Est"/>
        <s v="Tibesti Ouest"/>
        <s v="Wadi Bissam"/>
        <s v="Wadi Hawar"/>
        <s v="Wayi"/>
      </sharedItems>
    </cacheField>
    <cacheField name="[Measures].[Moyenne de Severité]" caption="Moyenne de Severité" numFmtId="0" hierarchy="35" level="32767"/>
    <cacheField name="[Measures].[Total distinct de Clusters]" caption="Total distinct de Clusters" numFmtId="0" hierarchy="37" level="32767"/>
    <cacheField name="[Tableau17].[Type de choc (Conflit, Epidemie, Catastrophe Naturelle)].[Type de choc (Conflit, Epidemie, Catastrophe Naturelle)]" caption="Type de choc (Conflit, Epidemie, Catastrophe Naturelle)" numFmtId="0" hierarchy="16" level="1">
      <sharedItems containsSemiMixedTypes="0" containsNonDate="0" containsString="0"/>
    </cacheField>
  </cacheFields>
  <cacheHierarchies count="40">
    <cacheHierarchy uniqueName="[Tableau1].[Années]" caption="Années" attribute="1" defaultMemberUniqueName="[Tableau1].[Années].[All]" allUniqueName="[Tableau1].[Années].[All]" dimensionUniqueName="[Tableau1]" displayFolder="" count="0" memberValueDatatype="20" unbalanced="0"/>
    <cacheHierarchy uniqueName="[Tableau1].[Choc]" caption="Choc" attribute="1" defaultMemberUniqueName="[Tableau1].[Choc].[All]" allUniqueName="[Tableau1].[Choc].[All]" dimensionUniqueName="[Tableau1]" displayFolder="" count="0" memberValueDatatype="130" unbalanced="0"/>
    <cacheHierarchy uniqueName="[Tableau1].[Province]" caption="Province" attribute="1" defaultMemberUniqueName="[Tableau1].[Province].[All]" allUniqueName="[Tableau1].[Province].[All]" dimensionUniqueName="[Tableau1]" displayFolder="" count="0" memberValueDatatype="130" unbalanced="0"/>
    <cacheHierarchy uniqueName="[Tableau1].[Departement]" caption="Departement" attribute="1" defaultMemberUniqueName="[Tableau1].[Departement].[All]" allUniqueName="[Tableau1].[Departement].[All]" dimensionUniqueName="[Tableau1]" displayFolder="" count="0" memberValueDatatype="130" unbalanced="0"/>
    <cacheHierarchy uniqueName="[Tableau1].[Personnes affectées]" caption="Personnes affectées" attribute="1" defaultMemberUniqueName="[Tableau1].[Personnes affectées].[All]" allUniqueName="[Tableau1].[Personnes affectées].[All]" dimensionUniqueName="[Tableau1]" displayFolder="" count="0" memberValueDatatype="5" unbalanced="0"/>
    <cacheHierarchy uniqueName="[Tableau1].[Têtes de bétail perdus]" caption="Têtes de bétail perdus" attribute="1" defaultMemberUniqueName="[Tableau1].[Têtes de bétail perdus].[All]" allUniqueName="[Tableau1].[Têtes de bétail perdus].[All]" dimensionUniqueName="[Tableau1]" displayFolder="" count="0" memberValueDatatype="20" unbalanced="0"/>
    <cacheHierarchy uniqueName="[Tableau1].[Hectares de champs détruits]" caption="Hectares de champs détruits" attribute="1" defaultMemberUniqueName="[Tableau1].[Hectares de champs détruits].[All]" allUniqueName="[Tableau1].[Hectares de champs détruits].[All]" dimensionUniqueName="[Tableau1]" displayFolder="" count="0" memberValueDatatype="20" unbalanced="0"/>
    <cacheHierarchy uniqueName="[Tableau1].[Décès]" caption="Décès" attribute="1" defaultMemberUniqueName="[Tableau1].[Décès].[All]" allUniqueName="[Tableau1].[Décès].[All]" dimensionUniqueName="[Tableau1]" displayFolder="" count="0" memberValueDatatype="20" unbalanced="0"/>
    <cacheHierarchy uniqueName="[Tableau1].[Indicateur_Persaffecté]" caption="Indicateur_Persaffecté" attribute="1" defaultMemberUniqueName="[Tableau1].[Indicateur_Persaffecté].[All]" allUniqueName="[Tableau1].[Indicateur_Persaffecté].[All]" dimensionUniqueName="[Tableau1]" displayFolder="" count="0" memberValueDatatype="20" unbalanced="0"/>
    <cacheHierarchy uniqueName="[Tableau1].[Indicateur_TetBetail]" caption="Indicateur_TetBetail" attribute="1" defaultMemberUniqueName="[Tableau1].[Indicateur_TetBetail].[All]" allUniqueName="[Tableau1].[Indicateur_TetBetail].[All]" dimensionUniqueName="[Tableau1]" displayFolder="" count="0" memberValueDatatype="20" unbalanced="0"/>
    <cacheHierarchy uniqueName="[Tableau1].[Indicateur_Champs]" caption="Indicateur_Champs" attribute="1" defaultMemberUniqueName="[Tableau1].[Indicateur_Champs].[All]" allUniqueName="[Tableau1].[Indicateur_Champs].[All]" dimensionUniqueName="[Tableau1]" displayFolder="" count="0" memberValueDatatype="20" unbalanced="0"/>
    <cacheHierarchy uniqueName="[Tableau1].[Indicateur_Décés]" caption="Indicateur_Décés" attribute="1" defaultMemberUniqueName="[Tableau1].[Indicateur_Décés].[All]" allUniqueName="[Tableau1].[Indicateur_Décés].[All]" dimensionUniqueName="[Tableau1]" displayFolder="" count="0" memberValueDatatype="20" unbalanced="0"/>
    <cacheHierarchy uniqueName="[Tableau1].[Priorisationzone]" caption="Priorisationzone" attribute="1" defaultMemberUniqueName="[Tableau1].[Priorisationzone].[All]" allUniqueName="[Tableau1].[Priorisationzone].[All]" dimensionUniqueName="[Tableau1]" displayFolder="" count="0" memberValueDatatype="5" unbalanced="0"/>
    <cacheHierarchy uniqueName="[Tableau17].[Clusters]" caption="Clusters" attribute="1" defaultMemberUniqueName="[Tableau17].[Clusters].[All]" allUniqueName="[Tableau17].[Clusters].[All]" dimensionUniqueName="[Tableau17]" displayFolder="" count="0" memberValueDatatype="130" unbalanced="0"/>
    <cacheHierarchy uniqueName="[Tableau17].[Province (choisir dans la liste deroulante)]" caption="Province (choisir dans la liste deroulante)" attribute="1" defaultMemberUniqueName="[Tableau17].[Province (choisir dans la liste deroulante)].[All]" allUniqueName="[Tableau17].[Province (choisir dans la liste deroulante)].[All]" dimensionUniqueName="[Tableau17]" displayFolder="" count="0" memberValueDatatype="130" unbalanced="0"/>
    <cacheHierarchy uniqueName="[Tableau17].[Département (Choisir dans la liste deroulante)]" caption="Département (Choisir dans la liste deroulante)" attribute="1" defaultMemberUniqueName="[Tableau17].[Département (Choisir dans la liste deroulante)].[All]" allUniqueName="[Tableau17].[Département (Choisir dans la liste deroulante)].[All]" dimensionUniqueName="[Tableau17]" displayFolder="" count="2" memberValueDatatype="130" unbalanced="0">
      <fieldsUsage count="2">
        <fieldUsage x="-1"/>
        <fieldUsage x="0"/>
      </fieldsUsage>
    </cacheHierarchy>
    <cacheHierarchy uniqueName="[Tableau17].[Type de choc (Conflit, Epidemie, Catastrophe Naturelle)]" caption="Type de choc (Conflit, Epidemie, Catastrophe Naturelle)" attribute="1" defaultMemberUniqueName="[Tableau17].[Type de choc (Conflit, Epidemie, Catastrophe Naturelle)].[All]" allUniqueName="[Tableau17].[Type de choc (Conflit, Epidemie, Catastrophe Naturelle)].[All]" dimensionUniqueName="[Tableau17]" displayFolder="" count="2" memberValueDatatype="130" unbalanced="0">
      <fieldsUsage count="2">
        <fieldUsage x="-1"/>
        <fieldUsage x="3"/>
      </fieldsUsage>
    </cacheHierarchy>
    <cacheHierarchy uniqueName="[Tableau17].[Denomination du Choc (Inondation, sécheresse, conflits et violences, catastrophes industrielles, épi]" caption="Denomination du Choc (Inondation, sécheresse, conflits et violences, catastrophes industrielles, épi" attribute="1" defaultMemberUniqueName="[Tableau17].[Denomination du Choc (Inondation, sécheresse, conflits et violences, catastrophes industrielles, épi].[All]" allUniqueName="[Tableau17].[Denomination du Choc (Inondation, sécheresse, conflits et violences, catastrophes industrielles, épi].[All]" dimensionUniqueName="[Tableau17]" displayFolder="" count="0" memberValueDatatype="130" unbalanced="0"/>
    <cacheHierarchy uniqueName="[Tableau17].[Origine du choc (Ex : Conflit armé, Inondation, Épidémie, Sanctions économiques)]" caption="Origine du choc (Ex : Conflit armé, Inondation, Épidémie, Sanctions économiques)" attribute="1" defaultMemberUniqueName="[Tableau17].[Origine du choc (Ex : Conflit armé, Inondation, Épidémie, Sanctions économiques)].[All]" allUniqueName="[Tableau17].[Origine du choc (Ex : Conflit armé, Inondation, Épidémie, Sanctions économiques)].[All]" dimensionUniqueName="[Tableau17]" displayFolder="" count="0" memberValueDatatype="130" unbalanced="0"/>
    <cacheHierarchy uniqueName="[Tableau17].[Date / Période du choc (Date de début / Durée estimée)]" caption="Date / Période du choc (Date de début / Durée estimée)" attribute="1" defaultMemberUniqueName="[Tableau17].[Date / Période du choc (Date de début / Durée estimée)].[All]" allUniqueName="[Tableau17].[Date / Période du choc (Date de début / Durée estimée)].[All]" dimensionUniqueName="[Tableau17]" displayFolder="" count="0" memberValueDatatype="130" unbalanced="0"/>
    <cacheHierarchy uniqueName="[Tableau17].[Intensité estimée (Faible / Moyenne / Élevée / Critique)]" caption="Intensité estimée (Faible / Moyenne / Élevée / Critique)" attribute="1" defaultMemberUniqueName="[Tableau17].[Intensité estimée (Faible / Moyenne / Élevée / Critique)].[All]" allUniqueName="[Tableau17].[Intensité estimée (Faible / Moyenne / Élevée / Critique)].[All]" dimensionUniqueName="[Tableau17]" displayFolder="" count="0" memberValueDatatype="130" unbalanced="0"/>
    <cacheHierarchy uniqueName="[Tableau17].[Severité]" caption="Severité" attribute="1" defaultMemberUniqueName="[Tableau17].[Severité].[All]" allUniqueName="[Tableau17].[Severité].[All]" dimensionUniqueName="[Tableau17]" displayFolder="" count="0" memberValueDatatype="20" unbalanced="0"/>
    <cacheHierarchy uniqueName="[Tableau17].[Facteurs de vulnérabilité (Ex : Pauvreté, Accès limité aux services, Déplacement antérieur)]" caption="Facteurs de vulnérabilité (Ex : Pauvreté, Accès limité aux services, Déplacement antérieur)" attribute="1" defaultMemberUniqueName="[Tableau17].[Facteurs de vulnérabilité (Ex : Pauvreté, Accès limité aux services, Déplacement antérieur)].[All]" allUniqueName="[Tableau17].[Facteurs de vulnérabilité (Ex : Pauvreté, Accès limité aux services, Déplacement antérieur)].[All]" dimensionUniqueName="[Tableau17]" displayFolder="" count="0" memberValueDatatype="130" unbalanced="0"/>
    <cacheHierarchy uniqueName="[Tableau17].[Impact direct (Avec exemples concrets, Exp.: Déplacement, Décès, Surcharge de santés, maisons detrui]" caption="Impact direct (Avec exemples concrets, Exp.: Déplacement, Décès, Surcharge de santés, maisons detrui" attribute="1" defaultMemberUniqueName="[Tableau17].[Impact direct (Avec exemples concrets, Exp.: Déplacement, Décès, Surcharge de santés, maisons detrui].[All]" allUniqueName="[Tableau17].[Impact direct (Avec exemples concrets, Exp.: Déplacement, Décès, Surcharge de santés, maisons detrui].[All]" dimensionUniqueName="[Tableau17]" displayFolder="" count="0" memberValueDatatype="130" unbalanced="0"/>
    <cacheHierarchy uniqueName="[Tableau17].[Impact indirect (Perturbation des marchés agricoles, Augmentation des maladies hydriques…)]" caption="Impact indirect (Perturbation des marchés agricoles, Augmentation des maladies hydriques…)" attribute="1" defaultMemberUniqueName="[Tableau17].[Impact indirect (Perturbation des marchés agricoles, Augmentation des maladies hydriques…)].[All]" allUniqueName="[Tableau17].[Impact indirect (Perturbation des marchés agricoles, Augmentation des maladies hydriques…)].[All]" dimensionUniqueName="[Tableau17]" displayFolder="" count="0" memberValueDatatype="130" unbalanced="0"/>
    <cacheHierarchy uniqueName="[Tableau17].[Population affectée (estimation)]" caption="Population affectée (estimation)" attribute="1" defaultMemberUniqueName="[Tableau17].[Population affectée (estimation)].[All]" allUniqueName="[Tableau17].[Population affectée (estimation)].[All]" dimensionUniqueName="[Tableau17]" displayFolder="" count="0" memberValueDatatype="130" unbalanced="0"/>
    <cacheHierarchy uniqueName="[Tableau17].[Sources / Données disponibles justifiants le chocs]" caption="Sources / Données disponibles justifiants le chocs" attribute="1" defaultMemberUniqueName="[Tableau17].[Sources / Données disponibles justifiants le chocs].[All]" allUniqueName="[Tableau17].[Sources / Données disponibles justifiants le chocs].[All]" dimensionUniqueName="[Tableau17]" displayFolder="" count="0" memberValueDatatype="130" unbalanced="0"/>
    <cacheHierarchy uniqueName="[Tableau17].[Commentaires / Observations]" caption="Commentaires / Observations" attribute="1" defaultMemberUniqueName="[Tableau17].[Commentaires / Observations].[All]" allUniqueName="[Tableau17].[Commentaires / Observations].[All]" dimensionUniqueName="[Tableau17]" displayFolder="" count="0" memberValueDatatype="130" unbalanced="0"/>
    <cacheHierarchy uniqueName="[Tableau17].[P-Code Province]" caption="P-Code Province" attribute="1" defaultMemberUniqueName="[Tableau17].[P-Code Province].[All]" allUniqueName="[Tableau17].[P-Code Province].[All]" dimensionUniqueName="[Tableau17]" displayFolder="" count="0" memberValueDatatype="130" unbalanced="0"/>
    <cacheHierarchy uniqueName="[Tableau17].[P-Code Département]" caption="P-Code Département" attribute="1" defaultMemberUniqueName="[Tableau17].[P-Code Département].[All]" allUniqueName="[Tableau17].[P-Code Département].[All]" dimensionUniqueName="[Tableau17]" displayFolder="" count="0" memberValueDatatype="130" unbalanced="0"/>
    <cacheHierarchy uniqueName="[Tableau17].[Commentaires]" caption="Commentaires" attribute="1" defaultMemberUniqueName="[Tableau17].[Commentaires].[All]" allUniqueName="[Tableau17].[Commentaires].[All]" dimensionUniqueName="[Tableau17]" displayFolder="" count="0" memberValueDatatype="130" unbalanced="0"/>
    <cacheHierarchy uniqueName="[Measures].[__XL_Count Tableau17]" caption="__XL_Count Tableau17" measure="1" displayFolder="" measureGroup="Tableau17" count="0" hidden="1"/>
    <cacheHierarchy uniqueName="[Measures].[__XL_Count Tableau1]" caption="__XL_Count Tableau1" measure="1" displayFolder="" measureGroup="Tableau1" count="0" hidden="1"/>
    <cacheHierarchy uniqueName="[Measures].[__Aucune mesure définie]" caption="__Aucune mesure définie" measure="1" displayFolder="" count="0" hidden="1"/>
    <cacheHierarchy uniqueName="[Measures].[Somme de Severité]" caption="Somme de Severité" measure="1" displayFolder="" measureGroup="Tableau17" count="0" hidden="1">
      <extLst>
        <ext xmlns:x15="http://schemas.microsoft.com/office/spreadsheetml/2010/11/main" uri="{B97F6D7D-B522-45F9-BDA1-12C45D357490}">
          <x15:cacheHierarchy aggregatedColumn="21"/>
        </ext>
      </extLst>
    </cacheHierarchy>
    <cacheHierarchy uniqueName="[Measures].[Moyenne de Severité]" caption="Moyenne de Severité" measure="1" displayFolder="" measureGroup="Tableau17" count="0" oneField="1" hidden="1">
      <fieldsUsage count="1">
        <fieldUsage x="1"/>
      </fieldsUsage>
      <extLst>
        <ext xmlns:x15="http://schemas.microsoft.com/office/spreadsheetml/2010/11/main" uri="{B97F6D7D-B522-45F9-BDA1-12C45D357490}">
          <x15:cacheHierarchy aggregatedColumn="21"/>
        </ext>
      </extLst>
    </cacheHierarchy>
    <cacheHierarchy uniqueName="[Measures].[Nombre de Clusters]" caption="Nombre de Clusters" measure="1" displayFolder="" measureGroup="Tableau17" count="0" hidden="1">
      <extLst>
        <ext xmlns:x15="http://schemas.microsoft.com/office/spreadsheetml/2010/11/main" uri="{B97F6D7D-B522-45F9-BDA1-12C45D357490}">
          <x15:cacheHierarchy aggregatedColumn="13"/>
        </ext>
      </extLst>
    </cacheHierarchy>
    <cacheHierarchy uniqueName="[Measures].[Total distinct de Clusters]" caption="Total distinct de Clusters" measure="1" displayFolder="" measureGroup="Tableau17" count="0" oneField="1" hidden="1">
      <fieldsUsage count="1">
        <fieldUsage x="2"/>
      </fieldsUsage>
      <extLst>
        <ext xmlns:x15="http://schemas.microsoft.com/office/spreadsheetml/2010/11/main" uri="{B97F6D7D-B522-45F9-BDA1-12C45D357490}">
          <x15:cacheHierarchy aggregatedColumn="13"/>
        </ext>
      </extLst>
    </cacheHierarchy>
    <cacheHierarchy uniqueName="[Measures].[Nombre de Type de choc (Conflit, Epidemie, Catastrophe Naturelle)]" caption="Nombre de Type de choc (Conflit, Epidemie, Catastrophe Naturelle)" measure="1" displayFolder="" measureGroup="Tableau17" count="0" hidden="1">
      <extLst>
        <ext xmlns:x15="http://schemas.microsoft.com/office/spreadsheetml/2010/11/main" uri="{B97F6D7D-B522-45F9-BDA1-12C45D357490}">
          <x15:cacheHierarchy aggregatedColumn="16"/>
        </ext>
      </extLst>
    </cacheHierarchy>
    <cacheHierarchy uniqueName="[Measures].[Total distinct de Type de choc (Conflit, Epidemie, Catastrophe Naturelle)]" caption="Total distinct de Type de choc (Conflit, Epidemie, Catastrophe Naturelle)" measure="1" displayFolder="" measureGroup="Tableau17" count="0" hidden="1">
      <extLst>
        <ext xmlns:x15="http://schemas.microsoft.com/office/spreadsheetml/2010/11/main" uri="{B97F6D7D-B522-45F9-BDA1-12C45D357490}">
          <x15:cacheHierarchy aggregatedColumn="16"/>
        </ext>
      </extLst>
    </cacheHierarchy>
  </cacheHierarchies>
  <kpis count="0"/>
  <dimensions count="3">
    <dimension measure="1" name="Measures" uniqueName="[Measures]" caption="Measures"/>
    <dimension name="Tableau1" uniqueName="[Tableau1]" caption="Tableau1"/>
    <dimension name="Tableau17" uniqueName="[Tableau17]" caption="Tableau17"/>
  </dimensions>
  <measureGroups count="2">
    <measureGroup name="Tableau1" caption="Tableau1"/>
    <measureGroup name="Tableau17" caption="Tableau17"/>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Brahim Mahamat Abdoulaye" refreshedDate="46266.584486111111" createdVersion="5" refreshedVersion="8" minRefreshableVersion="3" recordCount="0" supportSubquery="1" supportAdvancedDrill="1" xr:uid="{9257F62E-3389-4F3C-B269-5ECA2E5B0350}">
  <cacheSource type="external" connectionId="1"/>
  <cacheFields count="4">
    <cacheField name="[Tableau17].[Département (Choisir dans la liste deroulante)].[Département (Choisir dans la liste deroulante)]" caption="Département (Choisir dans la liste deroulante)" numFmtId="0" hierarchy="15" level="1">
      <sharedItems count="39">
        <s v="Abdi"/>
        <s v="Aboudeia"/>
        <s v="Abtouyour"/>
        <s v="Assoungha"/>
        <s v="Baguirmi"/>
        <s v="Bahr Azoum"/>
        <s v="Bahr-Koh"/>
        <s v="Barh-El-Gazel Nord"/>
        <s v="Barh-El-Gazel Ouest"/>
        <s v="Barh-El-Gazel Sud"/>
        <s v="Batha Est"/>
        <s v="Batha Ouest"/>
        <s v="Chari"/>
        <s v="Dababa"/>
        <s v="Dagana"/>
        <s v="Dar Tama"/>
        <s v="Fitri"/>
        <s v="Fouli"/>
        <s v="Guéra"/>
        <s v="Haraze Al Biar"/>
        <s v="Haraze Mangueigne"/>
        <s v="Kanem"/>
        <s v="Kaya"/>
        <s v="Kimiti"/>
        <s v="Kobé"/>
        <s v="La kabbia"/>
        <s v="La Nya Pendé"/>
        <s v="Lac wey"/>
        <s v="Mamdi"/>
        <s v="Mangalmé"/>
        <s v="Mayo Boneye"/>
        <s v="Mayo Lemyé"/>
        <s v="N'Djamena"/>
        <s v="Nord Kanem"/>
        <s v="Ouara"/>
        <s v="Tandjilé Centre"/>
        <s v="Tandjilé Est"/>
        <s v="Tandjilé Ouest"/>
        <s v="Wayi"/>
      </sharedItems>
    </cacheField>
    <cacheField name="[Measures].[Moyenne de Severité]" caption="Moyenne de Severité" numFmtId="0" hierarchy="35" level="32767"/>
    <cacheField name="[Measures].[Total distinct de Clusters]" caption="Total distinct de Clusters" numFmtId="0" hierarchy="37" level="32767"/>
    <cacheField name="[Tableau17].[Type de choc (Conflit, Epidemie, Catastrophe Naturelle)].[Type de choc (Conflit, Epidemie, Catastrophe Naturelle)]" caption="Type de choc (Conflit, Epidemie, Catastrophe Naturelle)" numFmtId="0" hierarchy="16" level="1">
      <sharedItems containsSemiMixedTypes="0" containsNonDate="0" containsString="0"/>
    </cacheField>
  </cacheFields>
  <cacheHierarchies count="40">
    <cacheHierarchy uniqueName="[Tableau1].[Années]" caption="Années" attribute="1" defaultMemberUniqueName="[Tableau1].[Années].[All]" allUniqueName="[Tableau1].[Années].[All]" dimensionUniqueName="[Tableau1]" displayFolder="" count="0" memberValueDatatype="20" unbalanced="0"/>
    <cacheHierarchy uniqueName="[Tableau1].[Choc]" caption="Choc" attribute="1" defaultMemberUniqueName="[Tableau1].[Choc].[All]" allUniqueName="[Tableau1].[Choc].[All]" dimensionUniqueName="[Tableau1]" displayFolder="" count="0" memberValueDatatype="130" unbalanced="0"/>
    <cacheHierarchy uniqueName="[Tableau1].[Province]" caption="Province" attribute="1" defaultMemberUniqueName="[Tableau1].[Province].[All]" allUniqueName="[Tableau1].[Province].[All]" dimensionUniqueName="[Tableau1]" displayFolder="" count="0" memberValueDatatype="130" unbalanced="0"/>
    <cacheHierarchy uniqueName="[Tableau1].[Departement]" caption="Departement" attribute="1" defaultMemberUniqueName="[Tableau1].[Departement].[All]" allUniqueName="[Tableau1].[Departement].[All]" dimensionUniqueName="[Tableau1]" displayFolder="" count="0" memberValueDatatype="130" unbalanced="0"/>
    <cacheHierarchy uniqueName="[Tableau1].[Personnes affectées]" caption="Personnes affectées" attribute="1" defaultMemberUniqueName="[Tableau1].[Personnes affectées].[All]" allUniqueName="[Tableau1].[Personnes affectées].[All]" dimensionUniqueName="[Tableau1]" displayFolder="" count="0" memberValueDatatype="5" unbalanced="0"/>
    <cacheHierarchy uniqueName="[Tableau1].[Têtes de bétail perdus]" caption="Têtes de bétail perdus" attribute="1" defaultMemberUniqueName="[Tableau1].[Têtes de bétail perdus].[All]" allUniqueName="[Tableau1].[Têtes de bétail perdus].[All]" dimensionUniqueName="[Tableau1]" displayFolder="" count="0" memberValueDatatype="20" unbalanced="0"/>
    <cacheHierarchy uniqueName="[Tableau1].[Hectares de champs détruits]" caption="Hectares de champs détruits" attribute="1" defaultMemberUniqueName="[Tableau1].[Hectares de champs détruits].[All]" allUniqueName="[Tableau1].[Hectares de champs détruits].[All]" dimensionUniqueName="[Tableau1]" displayFolder="" count="0" memberValueDatatype="20" unbalanced="0"/>
    <cacheHierarchy uniqueName="[Tableau1].[Décès]" caption="Décès" attribute="1" defaultMemberUniqueName="[Tableau1].[Décès].[All]" allUniqueName="[Tableau1].[Décès].[All]" dimensionUniqueName="[Tableau1]" displayFolder="" count="0" memberValueDatatype="20" unbalanced="0"/>
    <cacheHierarchy uniqueName="[Tableau1].[Indicateur_Persaffecté]" caption="Indicateur_Persaffecté" attribute="1" defaultMemberUniqueName="[Tableau1].[Indicateur_Persaffecté].[All]" allUniqueName="[Tableau1].[Indicateur_Persaffecté].[All]" dimensionUniqueName="[Tableau1]" displayFolder="" count="0" memberValueDatatype="20" unbalanced="0"/>
    <cacheHierarchy uniqueName="[Tableau1].[Indicateur_TetBetail]" caption="Indicateur_TetBetail" attribute="1" defaultMemberUniqueName="[Tableau1].[Indicateur_TetBetail].[All]" allUniqueName="[Tableau1].[Indicateur_TetBetail].[All]" dimensionUniqueName="[Tableau1]" displayFolder="" count="0" memberValueDatatype="20" unbalanced="0"/>
    <cacheHierarchy uniqueName="[Tableau1].[Indicateur_Champs]" caption="Indicateur_Champs" attribute="1" defaultMemberUniqueName="[Tableau1].[Indicateur_Champs].[All]" allUniqueName="[Tableau1].[Indicateur_Champs].[All]" dimensionUniqueName="[Tableau1]" displayFolder="" count="0" memberValueDatatype="20" unbalanced="0"/>
    <cacheHierarchy uniqueName="[Tableau1].[Indicateur_Décés]" caption="Indicateur_Décés" attribute="1" defaultMemberUniqueName="[Tableau1].[Indicateur_Décés].[All]" allUniqueName="[Tableau1].[Indicateur_Décés].[All]" dimensionUniqueName="[Tableau1]" displayFolder="" count="0" memberValueDatatype="20" unbalanced="0"/>
    <cacheHierarchy uniqueName="[Tableau1].[Priorisationzone]" caption="Priorisationzone" attribute="1" defaultMemberUniqueName="[Tableau1].[Priorisationzone].[All]" allUniqueName="[Tableau1].[Priorisationzone].[All]" dimensionUniqueName="[Tableau1]" displayFolder="" count="0" memberValueDatatype="5" unbalanced="0"/>
    <cacheHierarchy uniqueName="[Tableau17].[Clusters]" caption="Clusters" attribute="1" defaultMemberUniqueName="[Tableau17].[Clusters].[All]" allUniqueName="[Tableau17].[Clusters].[All]" dimensionUniqueName="[Tableau17]" displayFolder="" count="0" memberValueDatatype="130" unbalanced="0"/>
    <cacheHierarchy uniqueName="[Tableau17].[Province (choisir dans la liste deroulante)]" caption="Province (choisir dans la liste deroulante)" attribute="1" defaultMemberUniqueName="[Tableau17].[Province (choisir dans la liste deroulante)].[All]" allUniqueName="[Tableau17].[Province (choisir dans la liste deroulante)].[All]" dimensionUniqueName="[Tableau17]" displayFolder="" count="0" memberValueDatatype="130" unbalanced="0"/>
    <cacheHierarchy uniqueName="[Tableau17].[Département (Choisir dans la liste deroulante)]" caption="Département (Choisir dans la liste deroulante)" attribute="1" defaultMemberUniqueName="[Tableau17].[Département (Choisir dans la liste deroulante)].[All]" allUniqueName="[Tableau17].[Département (Choisir dans la liste deroulante)].[All]" dimensionUniqueName="[Tableau17]" displayFolder="" count="2" memberValueDatatype="130" unbalanced="0">
      <fieldsUsage count="2">
        <fieldUsage x="-1"/>
        <fieldUsage x="0"/>
      </fieldsUsage>
    </cacheHierarchy>
    <cacheHierarchy uniqueName="[Tableau17].[Type de choc (Conflit, Epidemie, Catastrophe Naturelle)]" caption="Type de choc (Conflit, Epidemie, Catastrophe Naturelle)" attribute="1" defaultMemberUniqueName="[Tableau17].[Type de choc (Conflit, Epidemie, Catastrophe Naturelle)].[All]" allUniqueName="[Tableau17].[Type de choc (Conflit, Epidemie, Catastrophe Naturelle)].[All]" dimensionUniqueName="[Tableau17]" displayFolder="" count="2" memberValueDatatype="130" unbalanced="0">
      <fieldsUsage count="2">
        <fieldUsage x="-1"/>
        <fieldUsage x="3"/>
      </fieldsUsage>
    </cacheHierarchy>
    <cacheHierarchy uniqueName="[Tableau17].[Denomination du Choc (Inondation, sécheresse, conflits et violences, catastrophes industrielles, épi]" caption="Denomination du Choc (Inondation, sécheresse, conflits et violences, catastrophes industrielles, épi" attribute="1" defaultMemberUniqueName="[Tableau17].[Denomination du Choc (Inondation, sécheresse, conflits et violences, catastrophes industrielles, épi].[All]" allUniqueName="[Tableau17].[Denomination du Choc (Inondation, sécheresse, conflits et violences, catastrophes industrielles, épi].[All]" dimensionUniqueName="[Tableau17]" displayFolder="" count="0" memberValueDatatype="130" unbalanced="0"/>
    <cacheHierarchy uniqueName="[Tableau17].[Origine du choc (Ex : Conflit armé, Inondation, Épidémie, Sanctions économiques)]" caption="Origine du choc (Ex : Conflit armé, Inondation, Épidémie, Sanctions économiques)" attribute="1" defaultMemberUniqueName="[Tableau17].[Origine du choc (Ex : Conflit armé, Inondation, Épidémie, Sanctions économiques)].[All]" allUniqueName="[Tableau17].[Origine du choc (Ex : Conflit armé, Inondation, Épidémie, Sanctions économiques)].[All]" dimensionUniqueName="[Tableau17]" displayFolder="" count="0" memberValueDatatype="130" unbalanced="0"/>
    <cacheHierarchy uniqueName="[Tableau17].[Date / Période du choc (Date de début / Durée estimée)]" caption="Date / Période du choc (Date de début / Durée estimée)" attribute="1" defaultMemberUniqueName="[Tableau17].[Date / Période du choc (Date de début / Durée estimée)].[All]" allUniqueName="[Tableau17].[Date / Période du choc (Date de début / Durée estimée)].[All]" dimensionUniqueName="[Tableau17]" displayFolder="" count="0" memberValueDatatype="130" unbalanced="0"/>
    <cacheHierarchy uniqueName="[Tableau17].[Intensité estimée (Faible / Moyenne / Élevée / Critique)]" caption="Intensité estimée (Faible / Moyenne / Élevée / Critique)" attribute="1" defaultMemberUniqueName="[Tableau17].[Intensité estimée (Faible / Moyenne / Élevée / Critique)].[All]" allUniqueName="[Tableau17].[Intensité estimée (Faible / Moyenne / Élevée / Critique)].[All]" dimensionUniqueName="[Tableau17]" displayFolder="" count="0" memberValueDatatype="130" unbalanced="0"/>
    <cacheHierarchy uniqueName="[Tableau17].[Severité]" caption="Severité" attribute="1" defaultMemberUniqueName="[Tableau17].[Severité].[All]" allUniqueName="[Tableau17].[Severité].[All]" dimensionUniqueName="[Tableau17]" displayFolder="" count="0" memberValueDatatype="20" unbalanced="0"/>
    <cacheHierarchy uniqueName="[Tableau17].[Facteurs de vulnérabilité (Ex : Pauvreté, Accès limité aux services, Déplacement antérieur)]" caption="Facteurs de vulnérabilité (Ex : Pauvreté, Accès limité aux services, Déplacement antérieur)" attribute="1" defaultMemberUniqueName="[Tableau17].[Facteurs de vulnérabilité (Ex : Pauvreté, Accès limité aux services, Déplacement antérieur)].[All]" allUniqueName="[Tableau17].[Facteurs de vulnérabilité (Ex : Pauvreté, Accès limité aux services, Déplacement antérieur)].[All]" dimensionUniqueName="[Tableau17]" displayFolder="" count="0" memberValueDatatype="130" unbalanced="0"/>
    <cacheHierarchy uniqueName="[Tableau17].[Impact direct (Avec exemples concrets, Exp.: Déplacement, Décès, Surcharge de santés, maisons detrui]" caption="Impact direct (Avec exemples concrets, Exp.: Déplacement, Décès, Surcharge de santés, maisons detrui" attribute="1" defaultMemberUniqueName="[Tableau17].[Impact direct (Avec exemples concrets, Exp.: Déplacement, Décès, Surcharge de santés, maisons detrui].[All]" allUniqueName="[Tableau17].[Impact direct (Avec exemples concrets, Exp.: Déplacement, Décès, Surcharge de santés, maisons detrui].[All]" dimensionUniqueName="[Tableau17]" displayFolder="" count="0" memberValueDatatype="130" unbalanced="0"/>
    <cacheHierarchy uniqueName="[Tableau17].[Impact indirect (Perturbation des marchés agricoles, Augmentation des maladies hydriques…)]" caption="Impact indirect (Perturbation des marchés agricoles, Augmentation des maladies hydriques…)" attribute="1" defaultMemberUniqueName="[Tableau17].[Impact indirect (Perturbation des marchés agricoles, Augmentation des maladies hydriques…)].[All]" allUniqueName="[Tableau17].[Impact indirect (Perturbation des marchés agricoles, Augmentation des maladies hydriques…)].[All]" dimensionUniqueName="[Tableau17]" displayFolder="" count="0" memberValueDatatype="130" unbalanced="0"/>
    <cacheHierarchy uniqueName="[Tableau17].[Population affectée (estimation)]" caption="Population affectée (estimation)" attribute="1" defaultMemberUniqueName="[Tableau17].[Population affectée (estimation)].[All]" allUniqueName="[Tableau17].[Population affectée (estimation)].[All]" dimensionUniqueName="[Tableau17]" displayFolder="" count="0" memberValueDatatype="130" unbalanced="0"/>
    <cacheHierarchy uniqueName="[Tableau17].[Sources / Données disponibles justifiants le chocs]" caption="Sources / Données disponibles justifiants le chocs" attribute="1" defaultMemberUniqueName="[Tableau17].[Sources / Données disponibles justifiants le chocs].[All]" allUniqueName="[Tableau17].[Sources / Données disponibles justifiants le chocs].[All]" dimensionUniqueName="[Tableau17]" displayFolder="" count="0" memberValueDatatype="130" unbalanced="0"/>
    <cacheHierarchy uniqueName="[Tableau17].[Commentaires / Observations]" caption="Commentaires / Observations" attribute="1" defaultMemberUniqueName="[Tableau17].[Commentaires / Observations].[All]" allUniqueName="[Tableau17].[Commentaires / Observations].[All]" dimensionUniqueName="[Tableau17]" displayFolder="" count="0" memberValueDatatype="130" unbalanced="0"/>
    <cacheHierarchy uniqueName="[Tableau17].[P-Code Province]" caption="P-Code Province" attribute="1" defaultMemberUniqueName="[Tableau17].[P-Code Province].[All]" allUniqueName="[Tableau17].[P-Code Province].[All]" dimensionUniqueName="[Tableau17]" displayFolder="" count="0" memberValueDatatype="130" unbalanced="0"/>
    <cacheHierarchy uniqueName="[Tableau17].[P-Code Département]" caption="P-Code Département" attribute="1" defaultMemberUniqueName="[Tableau17].[P-Code Département].[All]" allUniqueName="[Tableau17].[P-Code Département].[All]" dimensionUniqueName="[Tableau17]" displayFolder="" count="0" memberValueDatatype="130" unbalanced="0"/>
    <cacheHierarchy uniqueName="[Tableau17].[Commentaires]" caption="Commentaires" attribute="1" defaultMemberUniqueName="[Tableau17].[Commentaires].[All]" allUniqueName="[Tableau17].[Commentaires].[All]" dimensionUniqueName="[Tableau17]" displayFolder="" count="0" memberValueDatatype="130" unbalanced="0"/>
    <cacheHierarchy uniqueName="[Measures].[__XL_Count Tableau17]" caption="__XL_Count Tableau17" measure="1" displayFolder="" measureGroup="Tableau17" count="0" hidden="1"/>
    <cacheHierarchy uniqueName="[Measures].[__XL_Count Tableau1]" caption="__XL_Count Tableau1" measure="1" displayFolder="" measureGroup="Tableau1" count="0" hidden="1"/>
    <cacheHierarchy uniqueName="[Measures].[__Aucune mesure définie]" caption="__Aucune mesure définie" measure="1" displayFolder="" count="0" hidden="1"/>
    <cacheHierarchy uniqueName="[Measures].[Somme de Severité]" caption="Somme de Severité" measure="1" displayFolder="" measureGroup="Tableau17" count="0" hidden="1">
      <extLst>
        <ext xmlns:x15="http://schemas.microsoft.com/office/spreadsheetml/2010/11/main" uri="{B97F6D7D-B522-45F9-BDA1-12C45D357490}">
          <x15:cacheHierarchy aggregatedColumn="21"/>
        </ext>
      </extLst>
    </cacheHierarchy>
    <cacheHierarchy uniqueName="[Measures].[Moyenne de Severité]" caption="Moyenne de Severité" measure="1" displayFolder="" measureGroup="Tableau17" count="0" oneField="1" hidden="1">
      <fieldsUsage count="1">
        <fieldUsage x="1"/>
      </fieldsUsage>
      <extLst>
        <ext xmlns:x15="http://schemas.microsoft.com/office/spreadsheetml/2010/11/main" uri="{B97F6D7D-B522-45F9-BDA1-12C45D357490}">
          <x15:cacheHierarchy aggregatedColumn="21"/>
        </ext>
      </extLst>
    </cacheHierarchy>
    <cacheHierarchy uniqueName="[Measures].[Nombre de Clusters]" caption="Nombre de Clusters" measure="1" displayFolder="" measureGroup="Tableau17" count="0" hidden="1">
      <extLst>
        <ext xmlns:x15="http://schemas.microsoft.com/office/spreadsheetml/2010/11/main" uri="{B97F6D7D-B522-45F9-BDA1-12C45D357490}">
          <x15:cacheHierarchy aggregatedColumn="13"/>
        </ext>
      </extLst>
    </cacheHierarchy>
    <cacheHierarchy uniqueName="[Measures].[Total distinct de Clusters]" caption="Total distinct de Clusters" measure="1" displayFolder="" measureGroup="Tableau17" count="0" oneField="1" hidden="1">
      <fieldsUsage count="1">
        <fieldUsage x="2"/>
      </fieldsUsage>
      <extLst>
        <ext xmlns:x15="http://schemas.microsoft.com/office/spreadsheetml/2010/11/main" uri="{B97F6D7D-B522-45F9-BDA1-12C45D357490}">
          <x15:cacheHierarchy aggregatedColumn="13"/>
        </ext>
      </extLst>
    </cacheHierarchy>
    <cacheHierarchy uniqueName="[Measures].[Nombre de Type de choc (Conflit, Epidemie, Catastrophe Naturelle)]" caption="Nombre de Type de choc (Conflit, Epidemie, Catastrophe Naturelle)" measure="1" displayFolder="" measureGroup="Tableau17" count="0" hidden="1">
      <extLst>
        <ext xmlns:x15="http://schemas.microsoft.com/office/spreadsheetml/2010/11/main" uri="{B97F6D7D-B522-45F9-BDA1-12C45D357490}">
          <x15:cacheHierarchy aggregatedColumn="16"/>
        </ext>
      </extLst>
    </cacheHierarchy>
    <cacheHierarchy uniqueName="[Measures].[Total distinct de Type de choc (Conflit, Epidemie, Catastrophe Naturelle)]" caption="Total distinct de Type de choc (Conflit, Epidemie, Catastrophe Naturelle)" measure="1" displayFolder="" measureGroup="Tableau17" count="0" hidden="1">
      <extLst>
        <ext xmlns:x15="http://schemas.microsoft.com/office/spreadsheetml/2010/11/main" uri="{B97F6D7D-B522-45F9-BDA1-12C45D357490}">
          <x15:cacheHierarchy aggregatedColumn="16"/>
        </ext>
      </extLst>
    </cacheHierarchy>
  </cacheHierarchies>
  <kpis count="0"/>
  <dimensions count="3">
    <dimension measure="1" name="Measures" uniqueName="[Measures]" caption="Measures"/>
    <dimension name="Tableau1" uniqueName="[Tableau1]" caption="Tableau1"/>
    <dimension name="Tableau17" uniqueName="[Tableau17]" caption="Tableau17"/>
  </dimensions>
  <measureGroups count="2">
    <measureGroup name="Tableau1" caption="Tableau1"/>
    <measureGroup name="Tableau17" caption="Tableau17"/>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Brahim Mahamat Abdoulaye" refreshedDate="46266.584485069441" createdVersion="5" refreshedVersion="8" minRefreshableVersion="3" recordCount="0" supportSubquery="1" supportAdvancedDrill="1" xr:uid="{F529E320-E0D7-44C8-92F4-2775C81867EA}">
  <cacheSource type="external" connectionId="1"/>
  <cacheFields count="4">
    <cacheField name="[Tableau17].[Département (Choisir dans la liste deroulante)].[Département (Choisir dans la liste deroulante)]" caption="Département (Choisir dans la liste deroulante)" numFmtId="0" hierarchy="15" level="1">
      <sharedItems count="47">
        <s v="Abtouyour"/>
        <s v="Amdjarass"/>
        <s v="Assoungha"/>
        <s v="Baguirmi"/>
        <s v="Bahr Azoum"/>
        <s v="Bahr-Koh"/>
        <s v="Barh Sara"/>
        <s v="Batha Est"/>
        <s v="Batha Ouest"/>
        <s v="Dababa"/>
        <s v="Dagana"/>
        <s v="Dar Tama"/>
        <s v="Dodje"/>
        <s v="Fitri"/>
        <s v="Fouli"/>
        <s v="Grande Sido"/>
        <s v="Gueni"/>
        <s v="Guéra"/>
        <s v="Haraze Al Biar"/>
        <s v="Haraze Mangueigne"/>
        <s v="Kaya"/>
        <s v="Kimiti"/>
        <s v="Kobé"/>
        <s v="Kouh Est"/>
        <s v="Kouh Ouest"/>
        <s v="La kabbia"/>
        <s v="La Nya"/>
        <s v="La Nya Pendé"/>
        <s v="La Pendé"/>
        <s v="Lac Iro"/>
        <s v="Lac wey"/>
        <s v="Mamdi"/>
        <s v="Mandoul Occidental"/>
        <s v="Mandoul Oriental"/>
        <s v="Mangalmé"/>
        <s v="Mayo Binder"/>
        <s v="Mayo Boneye"/>
        <s v="Mayo Dallah"/>
        <s v="Megri"/>
        <s v="Monts de Lam"/>
        <s v="Ngourkosso"/>
        <s v="Ouara"/>
        <s v="Tandjilé Centre"/>
        <s v="Tandjilé Ouest"/>
        <s v="Tibesti Est"/>
        <s v="Tibesti Ouest"/>
        <s v="Wayi"/>
      </sharedItems>
    </cacheField>
    <cacheField name="[Measures].[Moyenne de Severité]" caption="Moyenne de Severité" numFmtId="0" hierarchy="35" level="32767"/>
    <cacheField name="[Measures].[Total distinct de Clusters]" caption="Total distinct de Clusters" numFmtId="0" hierarchy="37" level="32767"/>
    <cacheField name="[Tableau17].[Type de choc (Conflit, Epidemie, Catastrophe Naturelle)].[Type de choc (Conflit, Epidemie, Catastrophe Naturelle)]" caption="Type de choc (Conflit, Epidemie, Catastrophe Naturelle)" numFmtId="0" hierarchy="16" level="1">
      <sharedItems containsSemiMixedTypes="0" containsNonDate="0" containsString="0"/>
    </cacheField>
  </cacheFields>
  <cacheHierarchies count="40">
    <cacheHierarchy uniqueName="[Tableau1].[Années]" caption="Années" attribute="1" defaultMemberUniqueName="[Tableau1].[Années].[All]" allUniqueName="[Tableau1].[Années].[All]" dimensionUniqueName="[Tableau1]" displayFolder="" count="0" memberValueDatatype="20" unbalanced="0"/>
    <cacheHierarchy uniqueName="[Tableau1].[Choc]" caption="Choc" attribute="1" defaultMemberUniqueName="[Tableau1].[Choc].[All]" allUniqueName="[Tableau1].[Choc].[All]" dimensionUniqueName="[Tableau1]" displayFolder="" count="0" memberValueDatatype="130" unbalanced="0"/>
    <cacheHierarchy uniqueName="[Tableau1].[Province]" caption="Province" attribute="1" defaultMemberUniqueName="[Tableau1].[Province].[All]" allUniqueName="[Tableau1].[Province].[All]" dimensionUniqueName="[Tableau1]" displayFolder="" count="0" memberValueDatatype="130" unbalanced="0"/>
    <cacheHierarchy uniqueName="[Tableau1].[Departement]" caption="Departement" attribute="1" defaultMemberUniqueName="[Tableau1].[Departement].[All]" allUniqueName="[Tableau1].[Departement].[All]" dimensionUniqueName="[Tableau1]" displayFolder="" count="0" memberValueDatatype="130" unbalanced="0"/>
    <cacheHierarchy uniqueName="[Tableau1].[Personnes affectées]" caption="Personnes affectées" attribute="1" defaultMemberUniqueName="[Tableau1].[Personnes affectées].[All]" allUniqueName="[Tableau1].[Personnes affectées].[All]" dimensionUniqueName="[Tableau1]" displayFolder="" count="0" memberValueDatatype="5" unbalanced="0"/>
    <cacheHierarchy uniqueName="[Tableau1].[Têtes de bétail perdus]" caption="Têtes de bétail perdus" attribute="1" defaultMemberUniqueName="[Tableau1].[Têtes de bétail perdus].[All]" allUniqueName="[Tableau1].[Têtes de bétail perdus].[All]" dimensionUniqueName="[Tableau1]" displayFolder="" count="0" memberValueDatatype="20" unbalanced="0"/>
    <cacheHierarchy uniqueName="[Tableau1].[Hectares de champs détruits]" caption="Hectares de champs détruits" attribute="1" defaultMemberUniqueName="[Tableau1].[Hectares de champs détruits].[All]" allUniqueName="[Tableau1].[Hectares de champs détruits].[All]" dimensionUniqueName="[Tableau1]" displayFolder="" count="0" memberValueDatatype="20" unbalanced="0"/>
    <cacheHierarchy uniqueName="[Tableau1].[Décès]" caption="Décès" attribute="1" defaultMemberUniqueName="[Tableau1].[Décès].[All]" allUniqueName="[Tableau1].[Décès].[All]" dimensionUniqueName="[Tableau1]" displayFolder="" count="0" memberValueDatatype="20" unbalanced="0"/>
    <cacheHierarchy uniqueName="[Tableau1].[Indicateur_Persaffecté]" caption="Indicateur_Persaffecté" attribute="1" defaultMemberUniqueName="[Tableau1].[Indicateur_Persaffecté].[All]" allUniqueName="[Tableau1].[Indicateur_Persaffecté].[All]" dimensionUniqueName="[Tableau1]" displayFolder="" count="0" memberValueDatatype="20" unbalanced="0"/>
    <cacheHierarchy uniqueName="[Tableau1].[Indicateur_TetBetail]" caption="Indicateur_TetBetail" attribute="1" defaultMemberUniqueName="[Tableau1].[Indicateur_TetBetail].[All]" allUniqueName="[Tableau1].[Indicateur_TetBetail].[All]" dimensionUniqueName="[Tableau1]" displayFolder="" count="0" memberValueDatatype="20" unbalanced="0"/>
    <cacheHierarchy uniqueName="[Tableau1].[Indicateur_Champs]" caption="Indicateur_Champs" attribute="1" defaultMemberUniqueName="[Tableau1].[Indicateur_Champs].[All]" allUniqueName="[Tableau1].[Indicateur_Champs].[All]" dimensionUniqueName="[Tableau1]" displayFolder="" count="0" memberValueDatatype="20" unbalanced="0"/>
    <cacheHierarchy uniqueName="[Tableau1].[Indicateur_Décés]" caption="Indicateur_Décés" attribute="1" defaultMemberUniqueName="[Tableau1].[Indicateur_Décés].[All]" allUniqueName="[Tableau1].[Indicateur_Décés].[All]" dimensionUniqueName="[Tableau1]" displayFolder="" count="0" memberValueDatatype="20" unbalanced="0"/>
    <cacheHierarchy uniqueName="[Tableau1].[Priorisationzone]" caption="Priorisationzone" attribute="1" defaultMemberUniqueName="[Tableau1].[Priorisationzone].[All]" allUniqueName="[Tableau1].[Priorisationzone].[All]" dimensionUniqueName="[Tableau1]" displayFolder="" count="0" memberValueDatatype="5" unbalanced="0"/>
    <cacheHierarchy uniqueName="[Tableau17].[Clusters]" caption="Clusters" attribute="1" defaultMemberUniqueName="[Tableau17].[Clusters].[All]" allUniqueName="[Tableau17].[Clusters].[All]" dimensionUniqueName="[Tableau17]" displayFolder="" count="0" memberValueDatatype="130" unbalanced="0"/>
    <cacheHierarchy uniqueName="[Tableau17].[Province (choisir dans la liste deroulante)]" caption="Province (choisir dans la liste deroulante)" attribute="1" defaultMemberUniqueName="[Tableau17].[Province (choisir dans la liste deroulante)].[All]" allUniqueName="[Tableau17].[Province (choisir dans la liste deroulante)].[All]" dimensionUniqueName="[Tableau17]" displayFolder="" count="0" memberValueDatatype="130" unbalanced="0"/>
    <cacheHierarchy uniqueName="[Tableau17].[Département (Choisir dans la liste deroulante)]" caption="Département (Choisir dans la liste deroulante)" attribute="1" defaultMemberUniqueName="[Tableau17].[Département (Choisir dans la liste deroulante)].[All]" allUniqueName="[Tableau17].[Département (Choisir dans la liste deroulante)].[All]" dimensionUniqueName="[Tableau17]" displayFolder="" count="2" memberValueDatatype="130" unbalanced="0">
      <fieldsUsage count="2">
        <fieldUsage x="-1"/>
        <fieldUsage x="0"/>
      </fieldsUsage>
    </cacheHierarchy>
    <cacheHierarchy uniqueName="[Tableau17].[Type de choc (Conflit, Epidemie, Catastrophe Naturelle)]" caption="Type de choc (Conflit, Epidemie, Catastrophe Naturelle)" attribute="1" defaultMemberUniqueName="[Tableau17].[Type de choc (Conflit, Epidemie, Catastrophe Naturelle)].[All]" allUniqueName="[Tableau17].[Type de choc (Conflit, Epidemie, Catastrophe Naturelle)].[All]" dimensionUniqueName="[Tableau17]" displayFolder="" count="2" memberValueDatatype="130" unbalanced="0">
      <fieldsUsage count="2">
        <fieldUsage x="-1"/>
        <fieldUsage x="3"/>
      </fieldsUsage>
    </cacheHierarchy>
    <cacheHierarchy uniqueName="[Tableau17].[Denomination du Choc (Inondation, sécheresse, conflits et violences, catastrophes industrielles, épi]" caption="Denomination du Choc (Inondation, sécheresse, conflits et violences, catastrophes industrielles, épi" attribute="1" defaultMemberUniqueName="[Tableau17].[Denomination du Choc (Inondation, sécheresse, conflits et violences, catastrophes industrielles, épi].[All]" allUniqueName="[Tableau17].[Denomination du Choc (Inondation, sécheresse, conflits et violences, catastrophes industrielles, épi].[All]" dimensionUniqueName="[Tableau17]" displayFolder="" count="0" memberValueDatatype="130" unbalanced="0"/>
    <cacheHierarchy uniqueName="[Tableau17].[Origine du choc (Ex : Conflit armé, Inondation, Épidémie, Sanctions économiques)]" caption="Origine du choc (Ex : Conflit armé, Inondation, Épidémie, Sanctions économiques)" attribute="1" defaultMemberUniqueName="[Tableau17].[Origine du choc (Ex : Conflit armé, Inondation, Épidémie, Sanctions économiques)].[All]" allUniqueName="[Tableau17].[Origine du choc (Ex : Conflit armé, Inondation, Épidémie, Sanctions économiques)].[All]" dimensionUniqueName="[Tableau17]" displayFolder="" count="0" memberValueDatatype="130" unbalanced="0"/>
    <cacheHierarchy uniqueName="[Tableau17].[Date / Période du choc (Date de début / Durée estimée)]" caption="Date / Période du choc (Date de début / Durée estimée)" attribute="1" defaultMemberUniqueName="[Tableau17].[Date / Période du choc (Date de début / Durée estimée)].[All]" allUniqueName="[Tableau17].[Date / Période du choc (Date de début / Durée estimée)].[All]" dimensionUniqueName="[Tableau17]" displayFolder="" count="0" memberValueDatatype="130" unbalanced="0"/>
    <cacheHierarchy uniqueName="[Tableau17].[Intensité estimée (Faible / Moyenne / Élevée / Critique)]" caption="Intensité estimée (Faible / Moyenne / Élevée / Critique)" attribute="1" defaultMemberUniqueName="[Tableau17].[Intensité estimée (Faible / Moyenne / Élevée / Critique)].[All]" allUniqueName="[Tableau17].[Intensité estimée (Faible / Moyenne / Élevée / Critique)].[All]" dimensionUniqueName="[Tableau17]" displayFolder="" count="0" memberValueDatatype="130" unbalanced="0"/>
    <cacheHierarchy uniqueName="[Tableau17].[Severité]" caption="Severité" attribute="1" defaultMemberUniqueName="[Tableau17].[Severité].[All]" allUniqueName="[Tableau17].[Severité].[All]" dimensionUniqueName="[Tableau17]" displayFolder="" count="0" memberValueDatatype="20" unbalanced="0"/>
    <cacheHierarchy uniqueName="[Tableau17].[Facteurs de vulnérabilité (Ex : Pauvreté, Accès limité aux services, Déplacement antérieur)]" caption="Facteurs de vulnérabilité (Ex : Pauvreté, Accès limité aux services, Déplacement antérieur)" attribute="1" defaultMemberUniqueName="[Tableau17].[Facteurs de vulnérabilité (Ex : Pauvreté, Accès limité aux services, Déplacement antérieur)].[All]" allUniqueName="[Tableau17].[Facteurs de vulnérabilité (Ex : Pauvreté, Accès limité aux services, Déplacement antérieur)].[All]" dimensionUniqueName="[Tableau17]" displayFolder="" count="0" memberValueDatatype="130" unbalanced="0"/>
    <cacheHierarchy uniqueName="[Tableau17].[Impact direct (Avec exemples concrets, Exp.: Déplacement, Décès, Surcharge de santés, maisons detrui]" caption="Impact direct (Avec exemples concrets, Exp.: Déplacement, Décès, Surcharge de santés, maisons detrui" attribute="1" defaultMemberUniqueName="[Tableau17].[Impact direct (Avec exemples concrets, Exp.: Déplacement, Décès, Surcharge de santés, maisons detrui].[All]" allUniqueName="[Tableau17].[Impact direct (Avec exemples concrets, Exp.: Déplacement, Décès, Surcharge de santés, maisons detrui].[All]" dimensionUniqueName="[Tableau17]" displayFolder="" count="0" memberValueDatatype="130" unbalanced="0"/>
    <cacheHierarchy uniqueName="[Tableau17].[Impact indirect (Perturbation des marchés agricoles, Augmentation des maladies hydriques…)]" caption="Impact indirect (Perturbation des marchés agricoles, Augmentation des maladies hydriques…)" attribute="1" defaultMemberUniqueName="[Tableau17].[Impact indirect (Perturbation des marchés agricoles, Augmentation des maladies hydriques…)].[All]" allUniqueName="[Tableau17].[Impact indirect (Perturbation des marchés agricoles, Augmentation des maladies hydriques…)].[All]" dimensionUniqueName="[Tableau17]" displayFolder="" count="0" memberValueDatatype="130" unbalanced="0"/>
    <cacheHierarchy uniqueName="[Tableau17].[Population affectée (estimation)]" caption="Population affectée (estimation)" attribute="1" defaultMemberUniqueName="[Tableau17].[Population affectée (estimation)].[All]" allUniqueName="[Tableau17].[Population affectée (estimation)].[All]" dimensionUniqueName="[Tableau17]" displayFolder="" count="0" memberValueDatatype="130" unbalanced="0"/>
    <cacheHierarchy uniqueName="[Tableau17].[Sources / Données disponibles justifiants le chocs]" caption="Sources / Données disponibles justifiants le chocs" attribute="1" defaultMemberUniqueName="[Tableau17].[Sources / Données disponibles justifiants le chocs].[All]" allUniqueName="[Tableau17].[Sources / Données disponibles justifiants le chocs].[All]" dimensionUniqueName="[Tableau17]" displayFolder="" count="0" memberValueDatatype="130" unbalanced="0"/>
    <cacheHierarchy uniqueName="[Tableau17].[Commentaires / Observations]" caption="Commentaires / Observations" attribute="1" defaultMemberUniqueName="[Tableau17].[Commentaires / Observations].[All]" allUniqueName="[Tableau17].[Commentaires / Observations].[All]" dimensionUniqueName="[Tableau17]" displayFolder="" count="0" memberValueDatatype="130" unbalanced="0"/>
    <cacheHierarchy uniqueName="[Tableau17].[P-Code Province]" caption="P-Code Province" attribute="1" defaultMemberUniqueName="[Tableau17].[P-Code Province].[All]" allUniqueName="[Tableau17].[P-Code Province].[All]" dimensionUniqueName="[Tableau17]" displayFolder="" count="0" memberValueDatatype="130" unbalanced="0"/>
    <cacheHierarchy uniqueName="[Tableau17].[P-Code Département]" caption="P-Code Département" attribute="1" defaultMemberUniqueName="[Tableau17].[P-Code Département].[All]" allUniqueName="[Tableau17].[P-Code Département].[All]" dimensionUniqueName="[Tableau17]" displayFolder="" count="0" memberValueDatatype="130" unbalanced="0"/>
    <cacheHierarchy uniqueName="[Tableau17].[Commentaires]" caption="Commentaires" attribute="1" defaultMemberUniqueName="[Tableau17].[Commentaires].[All]" allUniqueName="[Tableau17].[Commentaires].[All]" dimensionUniqueName="[Tableau17]" displayFolder="" count="0" memberValueDatatype="130" unbalanced="0"/>
    <cacheHierarchy uniqueName="[Measures].[__XL_Count Tableau17]" caption="__XL_Count Tableau17" measure="1" displayFolder="" measureGroup="Tableau17" count="0" hidden="1"/>
    <cacheHierarchy uniqueName="[Measures].[__XL_Count Tableau1]" caption="__XL_Count Tableau1" measure="1" displayFolder="" measureGroup="Tableau1" count="0" hidden="1"/>
    <cacheHierarchy uniqueName="[Measures].[__Aucune mesure définie]" caption="__Aucune mesure définie" measure="1" displayFolder="" count="0" hidden="1"/>
    <cacheHierarchy uniqueName="[Measures].[Somme de Severité]" caption="Somme de Severité" measure="1" displayFolder="" measureGroup="Tableau17" count="0" hidden="1">
      <extLst>
        <ext xmlns:x15="http://schemas.microsoft.com/office/spreadsheetml/2010/11/main" uri="{B97F6D7D-B522-45F9-BDA1-12C45D357490}">
          <x15:cacheHierarchy aggregatedColumn="21"/>
        </ext>
      </extLst>
    </cacheHierarchy>
    <cacheHierarchy uniqueName="[Measures].[Moyenne de Severité]" caption="Moyenne de Severité" measure="1" displayFolder="" measureGroup="Tableau17" count="0" oneField="1" hidden="1">
      <fieldsUsage count="1">
        <fieldUsage x="1"/>
      </fieldsUsage>
      <extLst>
        <ext xmlns:x15="http://schemas.microsoft.com/office/spreadsheetml/2010/11/main" uri="{B97F6D7D-B522-45F9-BDA1-12C45D357490}">
          <x15:cacheHierarchy aggregatedColumn="21"/>
        </ext>
      </extLst>
    </cacheHierarchy>
    <cacheHierarchy uniqueName="[Measures].[Nombre de Clusters]" caption="Nombre de Clusters" measure="1" displayFolder="" measureGroup="Tableau17" count="0" hidden="1">
      <extLst>
        <ext xmlns:x15="http://schemas.microsoft.com/office/spreadsheetml/2010/11/main" uri="{B97F6D7D-B522-45F9-BDA1-12C45D357490}">
          <x15:cacheHierarchy aggregatedColumn="13"/>
        </ext>
      </extLst>
    </cacheHierarchy>
    <cacheHierarchy uniqueName="[Measures].[Total distinct de Clusters]" caption="Total distinct de Clusters" measure="1" displayFolder="" measureGroup="Tableau17" count="0" oneField="1" hidden="1">
      <fieldsUsage count="1">
        <fieldUsage x="2"/>
      </fieldsUsage>
      <extLst>
        <ext xmlns:x15="http://schemas.microsoft.com/office/spreadsheetml/2010/11/main" uri="{B97F6D7D-B522-45F9-BDA1-12C45D357490}">
          <x15:cacheHierarchy aggregatedColumn="13"/>
        </ext>
      </extLst>
    </cacheHierarchy>
    <cacheHierarchy uniqueName="[Measures].[Nombre de Type de choc (Conflit, Epidemie, Catastrophe Naturelle)]" caption="Nombre de Type de choc (Conflit, Epidemie, Catastrophe Naturelle)" measure="1" displayFolder="" measureGroup="Tableau17" count="0" hidden="1">
      <extLst>
        <ext xmlns:x15="http://schemas.microsoft.com/office/spreadsheetml/2010/11/main" uri="{B97F6D7D-B522-45F9-BDA1-12C45D357490}">
          <x15:cacheHierarchy aggregatedColumn="16"/>
        </ext>
      </extLst>
    </cacheHierarchy>
    <cacheHierarchy uniqueName="[Measures].[Total distinct de Type de choc (Conflit, Epidemie, Catastrophe Naturelle)]" caption="Total distinct de Type de choc (Conflit, Epidemie, Catastrophe Naturelle)" measure="1" displayFolder="" measureGroup="Tableau17" count="0" hidden="1">
      <extLst>
        <ext xmlns:x15="http://schemas.microsoft.com/office/spreadsheetml/2010/11/main" uri="{B97F6D7D-B522-45F9-BDA1-12C45D357490}">
          <x15:cacheHierarchy aggregatedColumn="16"/>
        </ext>
      </extLst>
    </cacheHierarchy>
  </cacheHierarchies>
  <kpis count="0"/>
  <dimensions count="3">
    <dimension measure="1" name="Measures" uniqueName="[Measures]" caption="Measures"/>
    <dimension name="Tableau1" uniqueName="[Tableau1]" caption="Tableau1"/>
    <dimension name="Tableau17" uniqueName="[Tableau17]" caption="Tableau17"/>
  </dimensions>
  <measureGroups count="2">
    <measureGroup name="Tableau1" caption="Tableau1"/>
    <measureGroup name="Tableau17" caption="Tableau17"/>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Brahim Mahamat Abdoulaye" refreshedDate="46266.584488541666" createdVersion="5" refreshedVersion="8" minRefreshableVersion="3" recordCount="0" supportSubquery="1" supportAdvancedDrill="1" xr:uid="{70ACF639-914B-43B8-908A-0B2F5103C09C}">
  <cacheSource type="external" connectionId="1"/>
  <cacheFields count="5">
    <cacheField name="[Tableau17].[Département (Choisir dans la liste deroulante)].[Département (Choisir dans la liste deroulante)]" caption="Département (Choisir dans la liste deroulante)" numFmtId="0" hierarchy="15" level="1">
      <sharedItems count="69">
        <s v="Abdi"/>
        <s v="Aboudeia"/>
        <s v="Abtouyour"/>
        <s v="Amdjarass"/>
        <s v="Assoungha"/>
        <s v="Baguirmi"/>
        <s v="Bahar Signaka"/>
        <s v="Bahr Azoum"/>
        <s v="Bahr-Koh"/>
        <s v="Barh Sara"/>
        <s v="Barh-El-Gazel Nord"/>
        <s v="Barh-El-Gazel Ouest"/>
        <s v="Barh-El-Gazel Sud"/>
        <s v="Batha Est"/>
        <s v="Batha Ouest"/>
        <s v="Biltine"/>
        <s v="Borkou"/>
        <s v="Borkou Yala"/>
        <s v="Chari"/>
        <s v="Dababa"/>
        <s v="Dagana"/>
        <s v="Dar Tama"/>
        <s v="Djourf Al Ahmar"/>
        <s v="Dodje"/>
        <s v="Fada"/>
        <s v="Fitri"/>
        <s v="Fouli"/>
        <s v="Grande Sido"/>
        <s v="Gueni"/>
        <s v="Guéra"/>
        <s v="Haraze Al Biar"/>
        <s v="Haraze Mangueigne"/>
        <s v="Kanem"/>
        <s v="Kaya"/>
        <s v="Kimiti"/>
        <s v="Kobé"/>
        <s v="Kouh Est"/>
        <s v="Kouh Ouest"/>
        <s v="La kabbia"/>
        <s v="La Nya"/>
        <s v="La Nya Pendé"/>
        <s v="La Pendé"/>
        <s v="Lac Iro"/>
        <s v="Lac wey"/>
        <s v="Loug Chari"/>
        <s v="Mamdi"/>
        <s v="Mandoul Occidental"/>
        <s v="Mandoul Oriental"/>
        <s v="Mangalmé"/>
        <s v="Mayo Binder"/>
        <s v="Mayo Boneye"/>
        <s v="Mayo Dallah"/>
        <s v="Mayo Lemyé"/>
        <s v="Megri"/>
        <s v="Mont Illi"/>
        <s v="Monts de Lam"/>
        <s v="Mourtcha"/>
        <s v="N'Djamena"/>
        <s v="Ngourkosso"/>
        <s v="Nord Kanem"/>
        <s v="Ouara"/>
        <s v="Tandjilé Centre"/>
        <s v="Tandjilé Est"/>
        <s v="Tandjilé Ouest"/>
        <s v="Tibesti Est"/>
        <s v="Tibesti Ouest"/>
        <s v="Wadi Bissam"/>
        <s v="Wadi Hawar"/>
        <s v="Wayi"/>
      </sharedItems>
    </cacheField>
    <cacheField name="[Measures].[Moyenne de Severité]" caption="Moyenne de Severité" numFmtId="0" hierarchy="35" level="32767"/>
    <cacheField name="[Measures].[Total distinct de Clusters]" caption="Total distinct de Clusters" numFmtId="0" hierarchy="37" level="32767"/>
    <cacheField name="[Tableau17].[Type de choc (Conflit, Epidemie, Catastrophe Naturelle)].[Type de choc (Conflit, Epidemie, Catastrophe Naturelle)]" caption="Type de choc (Conflit, Epidemie, Catastrophe Naturelle)" numFmtId="0" hierarchy="16" level="1">
      <sharedItems containsSemiMixedTypes="0" containsNonDate="0" containsString="0"/>
    </cacheField>
    <cacheField name="[Measures].[Total distinct de Type de choc (Conflit, Epidemie, Catastrophe Naturelle)]" caption="Total distinct de Type de choc (Conflit, Epidemie, Catastrophe Naturelle)" numFmtId="0" hierarchy="39" level="32767"/>
  </cacheFields>
  <cacheHierarchies count="40">
    <cacheHierarchy uniqueName="[Tableau1].[Années]" caption="Années" attribute="1" defaultMemberUniqueName="[Tableau1].[Années].[All]" allUniqueName="[Tableau1].[Années].[All]" dimensionUniqueName="[Tableau1]" displayFolder="" count="0" memberValueDatatype="20" unbalanced="0"/>
    <cacheHierarchy uniqueName="[Tableau1].[Choc]" caption="Choc" attribute="1" defaultMemberUniqueName="[Tableau1].[Choc].[All]" allUniqueName="[Tableau1].[Choc].[All]" dimensionUniqueName="[Tableau1]" displayFolder="" count="0" memberValueDatatype="130" unbalanced="0"/>
    <cacheHierarchy uniqueName="[Tableau1].[Province]" caption="Province" attribute="1" defaultMemberUniqueName="[Tableau1].[Province].[All]" allUniqueName="[Tableau1].[Province].[All]" dimensionUniqueName="[Tableau1]" displayFolder="" count="0" memberValueDatatype="130" unbalanced="0"/>
    <cacheHierarchy uniqueName="[Tableau1].[Departement]" caption="Departement" attribute="1" defaultMemberUniqueName="[Tableau1].[Departement].[All]" allUniqueName="[Tableau1].[Departement].[All]" dimensionUniqueName="[Tableau1]" displayFolder="" count="0" memberValueDatatype="130" unbalanced="0"/>
    <cacheHierarchy uniqueName="[Tableau1].[Personnes affectées]" caption="Personnes affectées" attribute="1" defaultMemberUniqueName="[Tableau1].[Personnes affectées].[All]" allUniqueName="[Tableau1].[Personnes affectées].[All]" dimensionUniqueName="[Tableau1]" displayFolder="" count="0" memberValueDatatype="5" unbalanced="0"/>
    <cacheHierarchy uniqueName="[Tableau1].[Têtes de bétail perdus]" caption="Têtes de bétail perdus" attribute="1" defaultMemberUniqueName="[Tableau1].[Têtes de bétail perdus].[All]" allUniqueName="[Tableau1].[Têtes de bétail perdus].[All]" dimensionUniqueName="[Tableau1]" displayFolder="" count="0" memberValueDatatype="20" unbalanced="0"/>
    <cacheHierarchy uniqueName="[Tableau1].[Hectares de champs détruits]" caption="Hectares de champs détruits" attribute="1" defaultMemberUniqueName="[Tableau1].[Hectares de champs détruits].[All]" allUniqueName="[Tableau1].[Hectares de champs détruits].[All]" dimensionUniqueName="[Tableau1]" displayFolder="" count="0" memberValueDatatype="20" unbalanced="0"/>
    <cacheHierarchy uniqueName="[Tableau1].[Décès]" caption="Décès" attribute="1" defaultMemberUniqueName="[Tableau1].[Décès].[All]" allUniqueName="[Tableau1].[Décès].[All]" dimensionUniqueName="[Tableau1]" displayFolder="" count="0" memberValueDatatype="20" unbalanced="0"/>
    <cacheHierarchy uniqueName="[Tableau1].[Indicateur_Persaffecté]" caption="Indicateur_Persaffecté" attribute="1" defaultMemberUniqueName="[Tableau1].[Indicateur_Persaffecté].[All]" allUniqueName="[Tableau1].[Indicateur_Persaffecté].[All]" dimensionUniqueName="[Tableau1]" displayFolder="" count="0" memberValueDatatype="20" unbalanced="0"/>
    <cacheHierarchy uniqueName="[Tableau1].[Indicateur_TetBetail]" caption="Indicateur_TetBetail" attribute="1" defaultMemberUniqueName="[Tableau1].[Indicateur_TetBetail].[All]" allUniqueName="[Tableau1].[Indicateur_TetBetail].[All]" dimensionUniqueName="[Tableau1]" displayFolder="" count="0" memberValueDatatype="20" unbalanced="0"/>
    <cacheHierarchy uniqueName="[Tableau1].[Indicateur_Champs]" caption="Indicateur_Champs" attribute="1" defaultMemberUniqueName="[Tableau1].[Indicateur_Champs].[All]" allUniqueName="[Tableau1].[Indicateur_Champs].[All]" dimensionUniqueName="[Tableau1]" displayFolder="" count="0" memberValueDatatype="20" unbalanced="0"/>
    <cacheHierarchy uniqueName="[Tableau1].[Indicateur_Décés]" caption="Indicateur_Décés" attribute="1" defaultMemberUniqueName="[Tableau1].[Indicateur_Décés].[All]" allUniqueName="[Tableau1].[Indicateur_Décés].[All]" dimensionUniqueName="[Tableau1]" displayFolder="" count="0" memberValueDatatype="20" unbalanced="0"/>
    <cacheHierarchy uniqueName="[Tableau1].[Priorisationzone]" caption="Priorisationzone" attribute="1" defaultMemberUniqueName="[Tableau1].[Priorisationzone].[All]" allUniqueName="[Tableau1].[Priorisationzone].[All]" dimensionUniqueName="[Tableau1]" displayFolder="" count="0" memberValueDatatype="5" unbalanced="0"/>
    <cacheHierarchy uniqueName="[Tableau17].[Clusters]" caption="Clusters" attribute="1" defaultMemberUniqueName="[Tableau17].[Clusters].[All]" allUniqueName="[Tableau17].[Clusters].[All]" dimensionUniqueName="[Tableau17]" displayFolder="" count="0" memberValueDatatype="130" unbalanced="0"/>
    <cacheHierarchy uniqueName="[Tableau17].[Province (choisir dans la liste deroulante)]" caption="Province (choisir dans la liste deroulante)" attribute="1" defaultMemberUniqueName="[Tableau17].[Province (choisir dans la liste deroulante)].[All]" allUniqueName="[Tableau17].[Province (choisir dans la liste deroulante)].[All]" dimensionUniqueName="[Tableau17]" displayFolder="" count="0" memberValueDatatype="130" unbalanced="0"/>
    <cacheHierarchy uniqueName="[Tableau17].[Département (Choisir dans la liste deroulante)]" caption="Département (Choisir dans la liste deroulante)" attribute="1" defaultMemberUniqueName="[Tableau17].[Département (Choisir dans la liste deroulante)].[All]" allUniqueName="[Tableau17].[Département (Choisir dans la liste deroulante)].[All]" dimensionUniqueName="[Tableau17]" displayFolder="" count="2" memberValueDatatype="130" unbalanced="0">
      <fieldsUsage count="2">
        <fieldUsage x="-1"/>
        <fieldUsage x="0"/>
      </fieldsUsage>
    </cacheHierarchy>
    <cacheHierarchy uniqueName="[Tableau17].[Type de choc (Conflit, Epidemie, Catastrophe Naturelle)]" caption="Type de choc (Conflit, Epidemie, Catastrophe Naturelle)" attribute="1" defaultMemberUniqueName="[Tableau17].[Type de choc (Conflit, Epidemie, Catastrophe Naturelle)].[All]" allUniqueName="[Tableau17].[Type de choc (Conflit, Epidemie, Catastrophe Naturelle)].[All]" dimensionUniqueName="[Tableau17]" displayFolder="" count="2" memberValueDatatype="130" unbalanced="0">
      <fieldsUsage count="2">
        <fieldUsage x="-1"/>
        <fieldUsage x="3"/>
      </fieldsUsage>
    </cacheHierarchy>
    <cacheHierarchy uniqueName="[Tableau17].[Denomination du Choc (Inondation, sécheresse, conflits et violences, catastrophes industrielles, épi]" caption="Denomination du Choc (Inondation, sécheresse, conflits et violences, catastrophes industrielles, épi" attribute="1" defaultMemberUniqueName="[Tableau17].[Denomination du Choc (Inondation, sécheresse, conflits et violences, catastrophes industrielles, épi].[All]" allUniqueName="[Tableau17].[Denomination du Choc (Inondation, sécheresse, conflits et violences, catastrophes industrielles, épi].[All]" dimensionUniqueName="[Tableau17]" displayFolder="" count="0" memberValueDatatype="130" unbalanced="0"/>
    <cacheHierarchy uniqueName="[Tableau17].[Origine du choc (Ex : Conflit armé, Inondation, Épidémie, Sanctions économiques)]" caption="Origine du choc (Ex : Conflit armé, Inondation, Épidémie, Sanctions économiques)" attribute="1" defaultMemberUniqueName="[Tableau17].[Origine du choc (Ex : Conflit armé, Inondation, Épidémie, Sanctions économiques)].[All]" allUniqueName="[Tableau17].[Origine du choc (Ex : Conflit armé, Inondation, Épidémie, Sanctions économiques)].[All]" dimensionUniqueName="[Tableau17]" displayFolder="" count="0" memberValueDatatype="130" unbalanced="0"/>
    <cacheHierarchy uniqueName="[Tableau17].[Date / Période du choc (Date de début / Durée estimée)]" caption="Date / Période du choc (Date de début / Durée estimée)" attribute="1" defaultMemberUniqueName="[Tableau17].[Date / Période du choc (Date de début / Durée estimée)].[All]" allUniqueName="[Tableau17].[Date / Période du choc (Date de début / Durée estimée)].[All]" dimensionUniqueName="[Tableau17]" displayFolder="" count="0" memberValueDatatype="130" unbalanced="0"/>
    <cacheHierarchy uniqueName="[Tableau17].[Intensité estimée (Faible / Moyenne / Élevée / Critique)]" caption="Intensité estimée (Faible / Moyenne / Élevée / Critique)" attribute="1" defaultMemberUniqueName="[Tableau17].[Intensité estimée (Faible / Moyenne / Élevée / Critique)].[All]" allUniqueName="[Tableau17].[Intensité estimée (Faible / Moyenne / Élevée / Critique)].[All]" dimensionUniqueName="[Tableau17]" displayFolder="" count="0" memberValueDatatype="130" unbalanced="0"/>
    <cacheHierarchy uniqueName="[Tableau17].[Severité]" caption="Severité" attribute="1" defaultMemberUniqueName="[Tableau17].[Severité].[All]" allUniqueName="[Tableau17].[Severité].[All]" dimensionUniqueName="[Tableau17]" displayFolder="" count="0" memberValueDatatype="20" unbalanced="0"/>
    <cacheHierarchy uniqueName="[Tableau17].[Facteurs de vulnérabilité (Ex : Pauvreté, Accès limité aux services, Déplacement antérieur)]" caption="Facteurs de vulnérabilité (Ex : Pauvreté, Accès limité aux services, Déplacement antérieur)" attribute="1" defaultMemberUniqueName="[Tableau17].[Facteurs de vulnérabilité (Ex : Pauvreté, Accès limité aux services, Déplacement antérieur)].[All]" allUniqueName="[Tableau17].[Facteurs de vulnérabilité (Ex : Pauvreté, Accès limité aux services, Déplacement antérieur)].[All]" dimensionUniqueName="[Tableau17]" displayFolder="" count="0" memberValueDatatype="130" unbalanced="0"/>
    <cacheHierarchy uniqueName="[Tableau17].[Impact direct (Avec exemples concrets, Exp.: Déplacement, Décès, Surcharge de santés, maisons detrui]" caption="Impact direct (Avec exemples concrets, Exp.: Déplacement, Décès, Surcharge de santés, maisons detrui" attribute="1" defaultMemberUniqueName="[Tableau17].[Impact direct (Avec exemples concrets, Exp.: Déplacement, Décès, Surcharge de santés, maisons detrui].[All]" allUniqueName="[Tableau17].[Impact direct (Avec exemples concrets, Exp.: Déplacement, Décès, Surcharge de santés, maisons detrui].[All]" dimensionUniqueName="[Tableau17]" displayFolder="" count="0" memberValueDatatype="130" unbalanced="0"/>
    <cacheHierarchy uniqueName="[Tableau17].[Impact indirect (Perturbation des marchés agricoles, Augmentation des maladies hydriques…)]" caption="Impact indirect (Perturbation des marchés agricoles, Augmentation des maladies hydriques…)" attribute="1" defaultMemberUniqueName="[Tableau17].[Impact indirect (Perturbation des marchés agricoles, Augmentation des maladies hydriques…)].[All]" allUniqueName="[Tableau17].[Impact indirect (Perturbation des marchés agricoles, Augmentation des maladies hydriques…)].[All]" dimensionUniqueName="[Tableau17]" displayFolder="" count="0" memberValueDatatype="130" unbalanced="0"/>
    <cacheHierarchy uniqueName="[Tableau17].[Population affectée (estimation)]" caption="Population affectée (estimation)" attribute="1" defaultMemberUniqueName="[Tableau17].[Population affectée (estimation)].[All]" allUniqueName="[Tableau17].[Population affectée (estimation)].[All]" dimensionUniqueName="[Tableau17]" displayFolder="" count="0" memberValueDatatype="130" unbalanced="0"/>
    <cacheHierarchy uniqueName="[Tableau17].[Sources / Données disponibles justifiants le chocs]" caption="Sources / Données disponibles justifiants le chocs" attribute="1" defaultMemberUniqueName="[Tableau17].[Sources / Données disponibles justifiants le chocs].[All]" allUniqueName="[Tableau17].[Sources / Données disponibles justifiants le chocs].[All]" dimensionUniqueName="[Tableau17]" displayFolder="" count="0" memberValueDatatype="130" unbalanced="0"/>
    <cacheHierarchy uniqueName="[Tableau17].[Commentaires / Observations]" caption="Commentaires / Observations" attribute="1" defaultMemberUniqueName="[Tableau17].[Commentaires / Observations].[All]" allUniqueName="[Tableau17].[Commentaires / Observations].[All]" dimensionUniqueName="[Tableau17]" displayFolder="" count="0" memberValueDatatype="130" unbalanced="0"/>
    <cacheHierarchy uniqueName="[Tableau17].[P-Code Province]" caption="P-Code Province" attribute="1" defaultMemberUniqueName="[Tableau17].[P-Code Province].[All]" allUniqueName="[Tableau17].[P-Code Province].[All]" dimensionUniqueName="[Tableau17]" displayFolder="" count="0" memberValueDatatype="130" unbalanced="0"/>
    <cacheHierarchy uniqueName="[Tableau17].[P-Code Département]" caption="P-Code Département" attribute="1" defaultMemberUniqueName="[Tableau17].[P-Code Département].[All]" allUniqueName="[Tableau17].[P-Code Département].[All]" dimensionUniqueName="[Tableau17]" displayFolder="" count="0" memberValueDatatype="130" unbalanced="0"/>
    <cacheHierarchy uniqueName="[Tableau17].[Commentaires]" caption="Commentaires" attribute="1" defaultMemberUniqueName="[Tableau17].[Commentaires].[All]" allUniqueName="[Tableau17].[Commentaires].[All]" dimensionUniqueName="[Tableau17]" displayFolder="" count="0" memberValueDatatype="130" unbalanced="0"/>
    <cacheHierarchy uniqueName="[Measures].[__XL_Count Tableau17]" caption="__XL_Count Tableau17" measure="1" displayFolder="" measureGroup="Tableau17" count="0" hidden="1"/>
    <cacheHierarchy uniqueName="[Measures].[__XL_Count Tableau1]" caption="__XL_Count Tableau1" measure="1" displayFolder="" measureGroup="Tableau1" count="0" hidden="1"/>
    <cacheHierarchy uniqueName="[Measures].[__Aucune mesure définie]" caption="__Aucune mesure définie" measure="1" displayFolder="" count="0" hidden="1"/>
    <cacheHierarchy uniqueName="[Measures].[Somme de Severité]" caption="Somme de Severité" measure="1" displayFolder="" measureGroup="Tableau17" count="0" hidden="1">
      <extLst>
        <ext xmlns:x15="http://schemas.microsoft.com/office/spreadsheetml/2010/11/main" uri="{B97F6D7D-B522-45F9-BDA1-12C45D357490}">
          <x15:cacheHierarchy aggregatedColumn="21"/>
        </ext>
      </extLst>
    </cacheHierarchy>
    <cacheHierarchy uniqueName="[Measures].[Moyenne de Severité]" caption="Moyenne de Severité" measure="1" displayFolder="" measureGroup="Tableau17" count="0" oneField="1" hidden="1">
      <fieldsUsage count="1">
        <fieldUsage x="1"/>
      </fieldsUsage>
      <extLst>
        <ext xmlns:x15="http://schemas.microsoft.com/office/spreadsheetml/2010/11/main" uri="{B97F6D7D-B522-45F9-BDA1-12C45D357490}">
          <x15:cacheHierarchy aggregatedColumn="21"/>
        </ext>
      </extLst>
    </cacheHierarchy>
    <cacheHierarchy uniqueName="[Measures].[Nombre de Clusters]" caption="Nombre de Clusters" measure="1" displayFolder="" measureGroup="Tableau17" count="0" hidden="1">
      <extLst>
        <ext xmlns:x15="http://schemas.microsoft.com/office/spreadsheetml/2010/11/main" uri="{B97F6D7D-B522-45F9-BDA1-12C45D357490}">
          <x15:cacheHierarchy aggregatedColumn="13"/>
        </ext>
      </extLst>
    </cacheHierarchy>
    <cacheHierarchy uniqueName="[Measures].[Total distinct de Clusters]" caption="Total distinct de Clusters" measure="1" displayFolder="" measureGroup="Tableau17" count="0" oneField="1" hidden="1">
      <fieldsUsage count="1">
        <fieldUsage x="2"/>
      </fieldsUsage>
      <extLst>
        <ext xmlns:x15="http://schemas.microsoft.com/office/spreadsheetml/2010/11/main" uri="{B97F6D7D-B522-45F9-BDA1-12C45D357490}">
          <x15:cacheHierarchy aggregatedColumn="13"/>
        </ext>
      </extLst>
    </cacheHierarchy>
    <cacheHierarchy uniqueName="[Measures].[Nombre de Type de choc (Conflit, Epidemie, Catastrophe Naturelle)]" caption="Nombre de Type de choc (Conflit, Epidemie, Catastrophe Naturelle)" measure="1" displayFolder="" measureGroup="Tableau17" count="0" hidden="1">
      <extLst>
        <ext xmlns:x15="http://schemas.microsoft.com/office/spreadsheetml/2010/11/main" uri="{B97F6D7D-B522-45F9-BDA1-12C45D357490}">
          <x15:cacheHierarchy aggregatedColumn="16"/>
        </ext>
      </extLst>
    </cacheHierarchy>
    <cacheHierarchy uniqueName="[Measures].[Total distinct de Type de choc (Conflit, Epidemie, Catastrophe Naturelle)]" caption="Total distinct de Type de choc (Conflit, Epidemie, Catastrophe Naturelle)" measure="1" displayFolder="" measureGroup="Tableau17" count="0" oneField="1" hidden="1">
      <fieldsUsage count="1">
        <fieldUsage x="4"/>
      </fieldsUsage>
      <extLst>
        <ext xmlns:x15="http://schemas.microsoft.com/office/spreadsheetml/2010/11/main" uri="{B97F6D7D-B522-45F9-BDA1-12C45D357490}">
          <x15:cacheHierarchy aggregatedColumn="16"/>
        </ext>
      </extLst>
    </cacheHierarchy>
  </cacheHierarchies>
  <kpis count="0"/>
  <dimensions count="3">
    <dimension measure="1" name="Measures" uniqueName="[Measures]" caption="Measures"/>
    <dimension name="Tableau1" uniqueName="[Tableau1]" caption="Tableau1"/>
    <dimension name="Tableau17" uniqueName="[Tableau17]" caption="Tableau17"/>
  </dimensions>
  <measureGroups count="2">
    <measureGroup name="Tableau1" caption="Tableau1"/>
    <measureGroup name="Tableau17" caption="Tableau17"/>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40">
  <r>
    <x v="0"/>
    <s v="Rougeole"/>
    <s v="BARH EL GAZEL"/>
    <x v="0"/>
    <n v="8"/>
    <m/>
    <n v="1"/>
    <n v="0"/>
    <n v="0.5"/>
  </r>
  <r>
    <x v="0"/>
    <s v="Hépatite E"/>
    <s v="BARH EL GAZEL"/>
    <x v="0"/>
    <m/>
    <m/>
    <n v="0"/>
    <n v="0"/>
    <n v="0"/>
  </r>
  <r>
    <x v="0"/>
    <s v="Rougeole"/>
    <s v="BARH EL GAZEL"/>
    <x v="1"/>
    <n v="3"/>
    <m/>
    <n v="1"/>
    <n v="0"/>
    <n v="0.5"/>
  </r>
  <r>
    <x v="0"/>
    <s v="Hépatite E"/>
    <s v="BARH EL GAZEL"/>
    <x v="1"/>
    <m/>
    <m/>
    <n v="0"/>
    <n v="0"/>
    <n v="0"/>
  </r>
  <r>
    <x v="0"/>
    <s v="Rougeole"/>
    <s v="BARH EL GAZEL"/>
    <x v="2"/>
    <n v="3"/>
    <m/>
    <n v="1"/>
    <n v="0"/>
    <n v="0.5"/>
  </r>
  <r>
    <x v="0"/>
    <s v="Hépatite E"/>
    <s v="BARH EL GAZEL"/>
    <x v="2"/>
    <m/>
    <m/>
    <n v="0"/>
    <n v="0"/>
    <n v="0"/>
  </r>
  <r>
    <x v="0"/>
    <s v="Rougeole"/>
    <s v="BATHA"/>
    <x v="3"/>
    <n v="53"/>
    <m/>
    <n v="1"/>
    <n v="0"/>
    <n v="0.5"/>
  </r>
  <r>
    <x v="0"/>
    <s v="Hépatite E"/>
    <s v="BATHA"/>
    <x v="3"/>
    <n v="9"/>
    <m/>
    <n v="1"/>
    <n v="0"/>
    <n v="0.5"/>
  </r>
  <r>
    <x v="0"/>
    <s v="Rougeole"/>
    <s v="BATHA"/>
    <x v="4"/>
    <n v="11"/>
    <m/>
    <n v="1"/>
    <n v="0"/>
    <n v="0.5"/>
  </r>
  <r>
    <x v="0"/>
    <s v="Hépatite E"/>
    <s v="BATHA"/>
    <x v="4"/>
    <n v="9"/>
    <m/>
    <n v="1"/>
    <n v="0"/>
    <n v="0.5"/>
  </r>
  <r>
    <x v="0"/>
    <s v="Rougeole"/>
    <s v="BATHA"/>
    <x v="5"/>
    <n v="9"/>
    <m/>
    <n v="1"/>
    <n v="0"/>
    <n v="0.5"/>
  </r>
  <r>
    <x v="0"/>
    <s v="Hépatite E"/>
    <s v="BATHA"/>
    <x v="5"/>
    <n v="2"/>
    <m/>
    <n v="1"/>
    <n v="0"/>
    <n v="0.5"/>
  </r>
  <r>
    <x v="0"/>
    <s v="Rougeole"/>
    <s v="BORKOU"/>
    <x v="6"/>
    <n v="4"/>
    <m/>
    <n v="1"/>
    <n v="0"/>
    <n v="0.5"/>
  </r>
  <r>
    <x v="0"/>
    <s v="Hépatite E"/>
    <s v="BORKOU"/>
    <x v="6"/>
    <m/>
    <m/>
    <n v="0"/>
    <n v="0"/>
    <n v="0"/>
  </r>
  <r>
    <x v="0"/>
    <s v="Rougeole"/>
    <s v="BORKOU"/>
    <x v="7"/>
    <m/>
    <m/>
    <n v="0"/>
    <n v="0"/>
    <n v="0"/>
  </r>
  <r>
    <x v="0"/>
    <s v="Hépatite E"/>
    <s v="BORKOU"/>
    <x v="7"/>
    <m/>
    <m/>
    <n v="0"/>
    <n v="0"/>
    <n v="0"/>
  </r>
  <r>
    <x v="0"/>
    <s v="Rougeole"/>
    <s v="CHARI BAGUIRMI"/>
    <x v="8"/>
    <n v="28"/>
    <m/>
    <n v="1"/>
    <n v="0"/>
    <n v="0.5"/>
  </r>
  <r>
    <x v="0"/>
    <s v="Hépatite E"/>
    <s v="CHARI BAGUIRMI"/>
    <x v="8"/>
    <n v="1"/>
    <m/>
    <n v="1"/>
    <n v="0"/>
    <n v="0.5"/>
  </r>
  <r>
    <x v="0"/>
    <s v="Rougeole"/>
    <s v="CHARI BAGUIRMI"/>
    <x v="9"/>
    <n v="10"/>
    <m/>
    <n v="1"/>
    <n v="0"/>
    <n v="0.5"/>
  </r>
  <r>
    <x v="0"/>
    <s v="Hépatite E"/>
    <s v="CHARI BAGUIRMI"/>
    <x v="9"/>
    <n v="1"/>
    <m/>
    <n v="1"/>
    <n v="0"/>
    <n v="0.5"/>
  </r>
  <r>
    <x v="0"/>
    <s v="Rougeole"/>
    <s v="CHARI BAGUIRMI"/>
    <x v="10"/>
    <n v="26"/>
    <m/>
    <n v="1"/>
    <n v="0"/>
    <n v="0.5"/>
  </r>
  <r>
    <x v="0"/>
    <s v="Hépatite E"/>
    <s v="CHARI BAGUIRMI"/>
    <x v="10"/>
    <m/>
    <m/>
    <n v="0"/>
    <n v="0"/>
    <n v="0"/>
  </r>
  <r>
    <x v="0"/>
    <s v="Rougeole"/>
    <s v="ENNEDI EST"/>
    <x v="11"/>
    <n v="3"/>
    <m/>
    <n v="1"/>
    <n v="0"/>
    <n v="0.5"/>
  </r>
  <r>
    <x v="0"/>
    <s v="Hépatite E"/>
    <s v="ENNEDI EST"/>
    <x v="11"/>
    <m/>
    <m/>
    <n v="0"/>
    <n v="0"/>
    <n v="0"/>
  </r>
  <r>
    <x v="0"/>
    <s v="Rougeole"/>
    <s v="ENNEDI EST"/>
    <x v="12"/>
    <n v="4"/>
    <m/>
    <n v="1"/>
    <n v="0"/>
    <n v="0.5"/>
  </r>
  <r>
    <x v="0"/>
    <s v="Hépatite E"/>
    <s v="ENNEDI EST"/>
    <x v="12"/>
    <m/>
    <m/>
    <n v="0"/>
    <n v="0"/>
    <n v="0"/>
  </r>
  <r>
    <x v="0"/>
    <s v="Rougeole"/>
    <s v="ENNEDI OUEST"/>
    <x v="13"/>
    <n v="9"/>
    <m/>
    <n v="1"/>
    <n v="0"/>
    <n v="0.5"/>
  </r>
  <r>
    <x v="0"/>
    <s v="Hépatite E"/>
    <s v="ENNEDI OUEST"/>
    <x v="13"/>
    <m/>
    <m/>
    <n v="0"/>
    <n v="0"/>
    <n v="0"/>
  </r>
  <r>
    <x v="0"/>
    <s v="Rougeole"/>
    <s v="ENNEDI OUEST"/>
    <x v="14"/>
    <m/>
    <m/>
    <n v="0"/>
    <n v="0"/>
    <n v="0"/>
  </r>
  <r>
    <x v="0"/>
    <s v="Hépatite E"/>
    <s v="ENNEDI OUEST"/>
    <x v="14"/>
    <m/>
    <m/>
    <n v="0"/>
    <n v="0"/>
    <n v="0"/>
  </r>
  <r>
    <x v="0"/>
    <s v="Rougeole"/>
    <s v="GUÉRA"/>
    <x v="15"/>
    <n v="10"/>
    <m/>
    <n v="1"/>
    <n v="0"/>
    <n v="0.5"/>
  </r>
  <r>
    <x v="0"/>
    <s v="Hépatite E"/>
    <s v="GUÉRA"/>
    <x v="15"/>
    <m/>
    <m/>
    <n v="0"/>
    <n v="0"/>
    <n v="0"/>
  </r>
  <r>
    <x v="0"/>
    <s v="Rougeole"/>
    <s v="GUÉRA"/>
    <x v="16"/>
    <n v="14"/>
    <m/>
    <n v="1"/>
    <n v="0"/>
    <n v="0.5"/>
  </r>
  <r>
    <x v="0"/>
    <s v="Hépatite E"/>
    <s v="GUÉRA"/>
    <x v="16"/>
    <n v="3"/>
    <m/>
    <n v="1"/>
    <n v="0"/>
    <n v="0.5"/>
  </r>
  <r>
    <x v="0"/>
    <s v="Rougeole"/>
    <s v="GUÉRA"/>
    <x v="17"/>
    <n v="14"/>
    <m/>
    <n v="1"/>
    <n v="0"/>
    <n v="0.5"/>
  </r>
  <r>
    <x v="0"/>
    <s v="Hépatite E"/>
    <s v="GUÉRA"/>
    <x v="17"/>
    <n v="5"/>
    <m/>
    <n v="1"/>
    <n v="0"/>
    <n v="0.5"/>
  </r>
  <r>
    <x v="0"/>
    <s v="Rougeole"/>
    <s v="GUÉRA"/>
    <x v="18"/>
    <n v="2"/>
    <m/>
    <n v="1"/>
    <n v="0"/>
    <n v="0.5"/>
  </r>
  <r>
    <x v="0"/>
    <s v="Hépatite E"/>
    <s v="GUÉRA"/>
    <x v="18"/>
    <m/>
    <m/>
    <n v="0"/>
    <n v="0"/>
    <n v="0"/>
  </r>
  <r>
    <x v="0"/>
    <s v="Rougeole"/>
    <s v="HADJER LAMIS"/>
    <x v="19"/>
    <n v="64"/>
    <m/>
    <n v="1"/>
    <n v="0"/>
    <n v="0.5"/>
  </r>
  <r>
    <x v="0"/>
    <s v="Hépatite E"/>
    <s v="HADJER LAMIS"/>
    <x v="19"/>
    <m/>
    <m/>
    <n v="0"/>
    <n v="0"/>
    <n v="0"/>
  </r>
  <r>
    <x v="0"/>
    <s v="Rougeole"/>
    <s v="HADJER LAMIS"/>
    <x v="20"/>
    <n v="21"/>
    <m/>
    <n v="1"/>
    <n v="0"/>
    <n v="0.5"/>
  </r>
  <r>
    <x v="0"/>
    <s v="Hépatite E"/>
    <s v="HADJER LAMIS"/>
    <x v="20"/>
    <n v="2"/>
    <m/>
    <n v="1"/>
    <n v="0"/>
    <n v="0.5"/>
  </r>
  <r>
    <x v="0"/>
    <s v="Rougeole"/>
    <s v="HADJER LAMIS"/>
    <x v="21"/>
    <n v="21"/>
    <m/>
    <n v="1"/>
    <n v="0"/>
    <n v="0.5"/>
  </r>
  <r>
    <x v="0"/>
    <s v="Hépatite E"/>
    <s v="HADJER LAMIS"/>
    <x v="21"/>
    <n v="1"/>
    <m/>
    <n v="1"/>
    <n v="0"/>
    <n v="0.5"/>
  </r>
  <r>
    <x v="0"/>
    <s v="Rougeole"/>
    <s v="KANEM"/>
    <x v="22"/>
    <n v="18"/>
    <m/>
    <n v="1"/>
    <n v="0"/>
    <n v="0.5"/>
  </r>
  <r>
    <x v="0"/>
    <s v="Hépatite E"/>
    <s v="KANEM"/>
    <x v="22"/>
    <m/>
    <m/>
    <n v="0"/>
    <n v="0"/>
    <n v="0"/>
  </r>
  <r>
    <x v="0"/>
    <s v="Rougeole"/>
    <s v="KANEM"/>
    <x v="23"/>
    <n v="4"/>
    <m/>
    <n v="1"/>
    <n v="0"/>
    <n v="0.5"/>
  </r>
  <r>
    <x v="0"/>
    <s v="Hépatite E"/>
    <s v="KANEM"/>
    <x v="23"/>
    <m/>
    <m/>
    <n v="0"/>
    <n v="0"/>
    <n v="0"/>
  </r>
  <r>
    <x v="0"/>
    <s v="Rougeole"/>
    <s v="KANEM"/>
    <x v="24"/>
    <n v="16"/>
    <m/>
    <n v="1"/>
    <n v="0"/>
    <n v="0.5"/>
  </r>
  <r>
    <x v="0"/>
    <s v="Hépatite E"/>
    <s v="KANEM"/>
    <x v="24"/>
    <m/>
    <m/>
    <n v="0"/>
    <n v="0"/>
    <n v="0"/>
  </r>
  <r>
    <x v="0"/>
    <s v="Rougeole"/>
    <s v="LAC"/>
    <x v="25"/>
    <n v="25"/>
    <m/>
    <n v="1"/>
    <n v="0"/>
    <n v="0.5"/>
  </r>
  <r>
    <x v="0"/>
    <s v="Hépatite E"/>
    <s v="LAC"/>
    <x v="25"/>
    <m/>
    <m/>
    <n v="0"/>
    <n v="0"/>
    <n v="0"/>
  </r>
  <r>
    <x v="0"/>
    <s v="Rougeole"/>
    <s v="LAC"/>
    <x v="26"/>
    <n v="7"/>
    <m/>
    <n v="1"/>
    <n v="0"/>
    <n v="0.5"/>
  </r>
  <r>
    <x v="0"/>
    <s v="Hépatite E"/>
    <s v="LAC"/>
    <x v="26"/>
    <m/>
    <m/>
    <n v="0"/>
    <n v="0"/>
    <n v="0"/>
  </r>
  <r>
    <x v="0"/>
    <s v="Rougeole"/>
    <s v="LAC"/>
    <x v="27"/>
    <n v="8"/>
    <m/>
    <n v="1"/>
    <n v="0"/>
    <n v="0.5"/>
  </r>
  <r>
    <x v="0"/>
    <s v="Hépatite E"/>
    <s v="LAC"/>
    <x v="27"/>
    <m/>
    <m/>
    <n v="0"/>
    <n v="0"/>
    <n v="0"/>
  </r>
  <r>
    <x v="0"/>
    <s v="Rougeole"/>
    <s v="LAC"/>
    <x v="28"/>
    <n v="5"/>
    <m/>
    <n v="1"/>
    <n v="0"/>
    <n v="0.5"/>
  </r>
  <r>
    <x v="0"/>
    <s v="Hépatite E"/>
    <s v="LAC"/>
    <x v="28"/>
    <m/>
    <m/>
    <n v="0"/>
    <n v="0"/>
    <n v="0"/>
  </r>
  <r>
    <x v="0"/>
    <s v="Rougeole"/>
    <s v="LOGONE OCCIDENTAL"/>
    <x v="29"/>
    <n v="6"/>
    <m/>
    <n v="1"/>
    <n v="0"/>
    <n v="0.5"/>
  </r>
  <r>
    <x v="0"/>
    <s v="Hépatite E"/>
    <s v="LOGONE OCCIDENTAL"/>
    <x v="29"/>
    <n v="1"/>
    <m/>
    <n v="1"/>
    <n v="0"/>
    <n v="0.5"/>
  </r>
  <r>
    <x v="0"/>
    <s v="Rougeole"/>
    <s v="LOGONE OCCIDENTAL"/>
    <x v="30"/>
    <n v="11"/>
    <n v="1"/>
    <n v="1"/>
    <n v="1"/>
    <n v="1"/>
  </r>
  <r>
    <x v="0"/>
    <s v="Hépatite E"/>
    <s v="LOGONE OCCIDENTAL"/>
    <x v="30"/>
    <m/>
    <m/>
    <n v="0"/>
    <n v="0"/>
    <n v="0"/>
  </r>
  <r>
    <x v="0"/>
    <s v="Rougeole"/>
    <s v="LOGONE OCCIDENTAL"/>
    <x v="31"/>
    <n v="11"/>
    <m/>
    <n v="1"/>
    <n v="0"/>
    <n v="0.5"/>
  </r>
  <r>
    <x v="0"/>
    <s v="Hépatite E"/>
    <s v="LOGONE OCCIDENTAL"/>
    <x v="31"/>
    <m/>
    <m/>
    <n v="0"/>
    <n v="0"/>
    <n v="0"/>
  </r>
  <r>
    <x v="0"/>
    <s v="Rougeole"/>
    <s v="LOGONE OCCIDENTAL"/>
    <x v="32"/>
    <n v="7"/>
    <m/>
    <n v="1"/>
    <n v="0"/>
    <n v="0.5"/>
  </r>
  <r>
    <x v="0"/>
    <s v="Hépatite E"/>
    <s v="LOGONE OCCIDENTAL"/>
    <x v="32"/>
    <m/>
    <m/>
    <n v="0"/>
    <n v="0"/>
    <n v="0"/>
  </r>
  <r>
    <x v="0"/>
    <s v="Rougeole"/>
    <s v="LOGONE ORIENTAL"/>
    <x v="33"/>
    <n v="15"/>
    <m/>
    <n v="1"/>
    <n v="0"/>
    <n v="0.5"/>
  </r>
  <r>
    <x v="0"/>
    <s v="Hépatite E"/>
    <s v="LOGONE ORIENTAL"/>
    <x v="33"/>
    <m/>
    <m/>
    <n v="0"/>
    <n v="0"/>
    <n v="0"/>
  </r>
  <r>
    <x v="0"/>
    <s v="Rougeole"/>
    <s v="LOGONE ORIENTAL"/>
    <x v="34"/>
    <n v="18"/>
    <m/>
    <n v="1"/>
    <n v="0"/>
    <n v="0.5"/>
  </r>
  <r>
    <x v="0"/>
    <s v="Hépatite E"/>
    <s v="LOGONE ORIENTAL"/>
    <x v="34"/>
    <n v="2"/>
    <m/>
    <n v="1"/>
    <n v="0"/>
    <n v="0.5"/>
  </r>
  <r>
    <x v="0"/>
    <s v="Rougeole"/>
    <s v="LOGONE ORIENTAL"/>
    <x v="35"/>
    <n v="13"/>
    <m/>
    <n v="1"/>
    <n v="0"/>
    <n v="0.5"/>
  </r>
  <r>
    <x v="0"/>
    <s v="Hépatite E"/>
    <s v="LOGONE ORIENTAL"/>
    <x v="35"/>
    <m/>
    <m/>
    <n v="0"/>
    <n v="0"/>
    <n v="0"/>
  </r>
  <r>
    <x v="0"/>
    <s v="Rougeole"/>
    <s v="LOGONE ORIENTAL"/>
    <x v="36"/>
    <n v="23"/>
    <m/>
    <n v="1"/>
    <n v="0"/>
    <n v="0.5"/>
  </r>
  <r>
    <x v="0"/>
    <s v="Hépatite E"/>
    <s v="LOGONE ORIENTAL"/>
    <x v="36"/>
    <m/>
    <m/>
    <n v="0"/>
    <n v="0"/>
    <n v="0"/>
  </r>
  <r>
    <x v="0"/>
    <s v="Rougeole"/>
    <s v="LOGONE ORIENTAL"/>
    <x v="37"/>
    <n v="13"/>
    <m/>
    <n v="1"/>
    <n v="0"/>
    <n v="0.5"/>
  </r>
  <r>
    <x v="0"/>
    <s v="Hépatite E"/>
    <s v="LOGONE ORIENTAL"/>
    <x v="37"/>
    <m/>
    <m/>
    <n v="0"/>
    <n v="0"/>
    <n v="0"/>
  </r>
  <r>
    <x v="0"/>
    <s v="Rougeole"/>
    <s v="LOGONE ORIENTAL"/>
    <x v="38"/>
    <n v="6"/>
    <m/>
    <n v="1"/>
    <n v="0"/>
    <n v="0.5"/>
  </r>
  <r>
    <x v="0"/>
    <s v="Hépatite E"/>
    <s v="LOGONE ORIENTAL"/>
    <x v="38"/>
    <m/>
    <m/>
    <n v="0"/>
    <n v="0"/>
    <n v="0"/>
  </r>
  <r>
    <x v="0"/>
    <s v="Rougeole"/>
    <s v="MANDOUL"/>
    <x v="39"/>
    <n v="75"/>
    <m/>
    <n v="1"/>
    <n v="0"/>
    <n v="0.5"/>
  </r>
  <r>
    <x v="0"/>
    <s v="Hépatite E"/>
    <s v="MANDOUL"/>
    <x v="39"/>
    <n v="3"/>
    <m/>
    <n v="1"/>
    <n v="0"/>
    <n v="0.5"/>
  </r>
  <r>
    <x v="0"/>
    <s v="Rougeole"/>
    <s v="MANDOUL"/>
    <x v="40"/>
    <n v="124"/>
    <m/>
    <n v="1"/>
    <n v="0"/>
    <n v="0.5"/>
  </r>
  <r>
    <x v="0"/>
    <s v="Hépatite E"/>
    <s v="MANDOUL"/>
    <x v="40"/>
    <n v="1"/>
    <m/>
    <n v="1"/>
    <n v="0"/>
    <n v="0.5"/>
  </r>
  <r>
    <x v="0"/>
    <s v="Rougeole"/>
    <s v="MANDOUL"/>
    <x v="41"/>
    <n v="111"/>
    <n v="1"/>
    <n v="1"/>
    <n v="1"/>
    <n v="1"/>
  </r>
  <r>
    <x v="0"/>
    <s v="Hépatite E"/>
    <s v="MANDOUL"/>
    <x v="41"/>
    <m/>
    <m/>
    <n v="0"/>
    <n v="0"/>
    <n v="0"/>
  </r>
  <r>
    <x v="0"/>
    <s v="Rougeole"/>
    <s v="MAYO KEBBI EST"/>
    <x v="42"/>
    <n v="206"/>
    <m/>
    <n v="1"/>
    <n v="0"/>
    <n v="0.5"/>
  </r>
  <r>
    <x v="0"/>
    <s v="Hépatite E"/>
    <s v="MAYO KEBBI EST"/>
    <x v="42"/>
    <m/>
    <m/>
    <n v="0"/>
    <n v="0"/>
    <n v="0"/>
  </r>
  <r>
    <x v="0"/>
    <s v="Rougeole"/>
    <s v="MAYO KEBBI EST"/>
    <x v="43"/>
    <n v="48"/>
    <m/>
    <n v="1"/>
    <n v="0"/>
    <n v="0.5"/>
  </r>
  <r>
    <x v="0"/>
    <s v="Hépatite E"/>
    <s v="MAYO KEBBI EST"/>
    <x v="43"/>
    <n v="1"/>
    <m/>
    <n v="1"/>
    <n v="0"/>
    <n v="0.5"/>
  </r>
  <r>
    <x v="0"/>
    <s v="Rougeole"/>
    <s v="MAYO KEBBI EST"/>
    <x v="44"/>
    <n v="15"/>
    <m/>
    <n v="1"/>
    <n v="0"/>
    <n v="0.5"/>
  </r>
  <r>
    <x v="0"/>
    <s v="Hépatite E"/>
    <s v="MAYO KEBBI EST"/>
    <x v="44"/>
    <m/>
    <m/>
    <n v="0"/>
    <n v="0"/>
    <n v="0"/>
  </r>
  <r>
    <x v="0"/>
    <s v="Rougeole"/>
    <s v="MAYO KEBBI EST"/>
    <x v="45"/>
    <n v="8"/>
    <m/>
    <n v="1"/>
    <n v="0"/>
    <n v="0.5"/>
  </r>
  <r>
    <x v="0"/>
    <s v="Hépatite E"/>
    <s v="MAYO KEBBI EST"/>
    <x v="45"/>
    <m/>
    <m/>
    <n v="0"/>
    <n v="0"/>
    <n v="0"/>
  </r>
  <r>
    <x v="0"/>
    <s v="Rougeole"/>
    <s v="MAYO KEBBI OUEST"/>
    <x v="46"/>
    <n v="9"/>
    <m/>
    <n v="1"/>
    <n v="0"/>
    <n v="0.5"/>
  </r>
  <r>
    <x v="0"/>
    <s v="Hépatite E"/>
    <s v="MAYO KEBBI OUEST"/>
    <x v="46"/>
    <m/>
    <m/>
    <n v="0"/>
    <n v="0"/>
    <n v="0"/>
  </r>
  <r>
    <x v="0"/>
    <s v="Rougeole"/>
    <s v="MAYO KEBBI OUEST"/>
    <x v="47"/>
    <n v="14"/>
    <m/>
    <n v="1"/>
    <n v="0"/>
    <n v="0.5"/>
  </r>
  <r>
    <x v="0"/>
    <s v="Hépatite E"/>
    <s v="MAYO KEBBI OUEST"/>
    <x v="47"/>
    <m/>
    <m/>
    <n v="0"/>
    <n v="0"/>
    <n v="0"/>
  </r>
  <r>
    <x v="0"/>
    <s v="Rougeole"/>
    <s v="MAYO KEBBI OUEST"/>
    <x v="48"/>
    <n v="18"/>
    <m/>
    <n v="1"/>
    <n v="0"/>
    <n v="0.5"/>
  </r>
  <r>
    <x v="0"/>
    <s v="Hépatite E"/>
    <s v="MAYO KEBBI OUEST"/>
    <x v="48"/>
    <n v="1"/>
    <m/>
    <n v="1"/>
    <n v="0"/>
    <n v="0.5"/>
  </r>
  <r>
    <x v="0"/>
    <s v="Rougeole"/>
    <s v="MOYEN CHARI"/>
    <x v="49"/>
    <n v="26"/>
    <m/>
    <n v="1"/>
    <n v="0"/>
    <n v="0.5"/>
  </r>
  <r>
    <x v="0"/>
    <s v="Hépatite E"/>
    <s v="MOYEN CHARI"/>
    <x v="49"/>
    <m/>
    <m/>
    <n v="0"/>
    <n v="0"/>
    <n v="0"/>
  </r>
  <r>
    <x v="0"/>
    <s v="Rougeole"/>
    <s v="MOYEN CHARI"/>
    <x v="50"/>
    <n v="25"/>
    <m/>
    <n v="1"/>
    <n v="0"/>
    <n v="0.5"/>
  </r>
  <r>
    <x v="0"/>
    <s v="Hépatite E"/>
    <s v="MOYEN CHARI"/>
    <x v="50"/>
    <m/>
    <m/>
    <n v="0"/>
    <n v="0"/>
    <n v="0"/>
  </r>
  <r>
    <x v="0"/>
    <s v="Rougeole"/>
    <s v="MOYEN CHARI"/>
    <x v="51"/>
    <n v="24"/>
    <m/>
    <n v="1"/>
    <n v="0"/>
    <n v="0.5"/>
  </r>
  <r>
    <x v="0"/>
    <s v="Hépatite E"/>
    <s v="MOYEN CHARI"/>
    <x v="51"/>
    <n v="4"/>
    <m/>
    <n v="1"/>
    <n v="0"/>
    <n v="0.5"/>
  </r>
  <r>
    <x v="0"/>
    <s v="Rougeole"/>
    <s v="N'DJAMENA"/>
    <x v="52"/>
    <n v="1610"/>
    <n v="2"/>
    <n v="1"/>
    <n v="1"/>
    <n v="1"/>
  </r>
  <r>
    <x v="0"/>
    <s v="Hépatite E"/>
    <s v="N'DJAMENA"/>
    <x v="52"/>
    <n v="1"/>
    <m/>
    <n v="1"/>
    <n v="0"/>
    <n v="0.5"/>
  </r>
  <r>
    <x v="0"/>
    <s v="Rougeole"/>
    <s v="OUADDAÏ"/>
    <x v="53"/>
    <n v="98"/>
    <m/>
    <n v="1"/>
    <n v="0"/>
    <n v="0.5"/>
  </r>
  <r>
    <x v="0"/>
    <s v="Hépatite E"/>
    <s v="OUADDAÏ"/>
    <x v="53"/>
    <n v="54"/>
    <m/>
    <n v="1"/>
    <n v="0"/>
    <n v="0.5"/>
  </r>
  <r>
    <x v="0"/>
    <s v="Rougeole"/>
    <s v="OUADDAÏ"/>
    <x v="54"/>
    <n v="7"/>
    <m/>
    <n v="1"/>
    <n v="0"/>
    <n v="0.5"/>
  </r>
  <r>
    <x v="0"/>
    <s v="Hépatite E"/>
    <s v="OUADDAÏ"/>
    <x v="54"/>
    <n v="1"/>
    <m/>
    <n v="1"/>
    <n v="0"/>
    <n v="0.5"/>
  </r>
  <r>
    <x v="0"/>
    <s v="Rougeole"/>
    <s v="OUADDAÏ"/>
    <x v="55"/>
    <m/>
    <m/>
    <n v="0"/>
    <n v="0"/>
    <n v="0"/>
  </r>
  <r>
    <x v="0"/>
    <s v="Hépatite E"/>
    <s v="OUADDAÏ"/>
    <x v="55"/>
    <n v="2"/>
    <m/>
    <n v="1"/>
    <n v="0"/>
    <n v="0.5"/>
  </r>
  <r>
    <x v="0"/>
    <s v="Rougeole"/>
    <s v="SALAMAT"/>
    <x v="56"/>
    <n v="45"/>
    <n v="1"/>
    <n v="1"/>
    <n v="1"/>
    <n v="1"/>
  </r>
  <r>
    <x v="0"/>
    <s v="Hépatite E"/>
    <s v="SALAMAT"/>
    <x v="56"/>
    <m/>
    <m/>
    <n v="0"/>
    <n v="0"/>
    <n v="0"/>
  </r>
  <r>
    <x v="0"/>
    <s v="Rougeole"/>
    <s v="SALAMAT"/>
    <x v="57"/>
    <m/>
    <m/>
    <n v="0"/>
    <n v="0"/>
    <n v="0"/>
  </r>
  <r>
    <x v="0"/>
    <s v="Hépatite E"/>
    <s v="SALAMAT"/>
    <x v="57"/>
    <m/>
    <m/>
    <n v="0"/>
    <n v="0"/>
    <n v="0"/>
  </r>
  <r>
    <x v="0"/>
    <s v="Rougeole"/>
    <s v="SALAMAT"/>
    <x v="58"/>
    <m/>
    <m/>
    <n v="0"/>
    <n v="0"/>
    <n v="0"/>
  </r>
  <r>
    <x v="0"/>
    <s v="Hépatite E"/>
    <s v="SALAMAT"/>
    <x v="58"/>
    <m/>
    <m/>
    <n v="0"/>
    <n v="0"/>
    <n v="0"/>
  </r>
  <r>
    <x v="0"/>
    <s v="Rougeole"/>
    <s v="SILA"/>
    <x v="59"/>
    <n v="28"/>
    <m/>
    <n v="1"/>
    <n v="0"/>
    <n v="0.5"/>
  </r>
  <r>
    <x v="0"/>
    <s v="Hépatite E"/>
    <s v="SILA"/>
    <x v="59"/>
    <m/>
    <m/>
    <n v="0"/>
    <n v="0"/>
    <n v="0"/>
  </r>
  <r>
    <x v="0"/>
    <s v="Rougeole"/>
    <s v="SILA"/>
    <x v="60"/>
    <n v="39"/>
    <m/>
    <n v="1"/>
    <n v="0"/>
    <n v="0.5"/>
  </r>
  <r>
    <x v="0"/>
    <s v="Hépatite E"/>
    <s v="SILA"/>
    <x v="60"/>
    <m/>
    <m/>
    <n v="0"/>
    <n v="0"/>
    <n v="0"/>
  </r>
  <r>
    <x v="0"/>
    <s v="Rougeole"/>
    <s v="TANDJILÉ"/>
    <x v="61"/>
    <n v="20"/>
    <m/>
    <n v="1"/>
    <n v="0"/>
    <n v="0.5"/>
  </r>
  <r>
    <x v="0"/>
    <s v="Hépatite E"/>
    <s v="TANDJILÉ"/>
    <x v="61"/>
    <m/>
    <m/>
    <n v="0"/>
    <n v="0"/>
    <n v="0"/>
  </r>
  <r>
    <x v="0"/>
    <s v="Rougeole"/>
    <s v="TANDJILÉ"/>
    <x v="62"/>
    <n v="20"/>
    <m/>
    <n v="1"/>
    <n v="0"/>
    <n v="0.5"/>
  </r>
  <r>
    <x v="0"/>
    <s v="Hépatite E"/>
    <s v="TANDJILÉ"/>
    <x v="62"/>
    <m/>
    <m/>
    <n v="0"/>
    <n v="0"/>
    <n v="0"/>
  </r>
  <r>
    <x v="0"/>
    <s v="Rougeole"/>
    <s v="TANDJILÉ"/>
    <x v="63"/>
    <n v="3"/>
    <m/>
    <n v="1"/>
    <n v="0"/>
    <n v="0.5"/>
  </r>
  <r>
    <x v="0"/>
    <s v="Hépatite E"/>
    <s v="TANDJILÉ"/>
    <x v="63"/>
    <m/>
    <m/>
    <n v="0"/>
    <n v="0"/>
    <n v="0"/>
  </r>
  <r>
    <x v="0"/>
    <s v="Rougeole"/>
    <s v="TIBESTI"/>
    <x v="64"/>
    <n v="1"/>
    <m/>
    <n v="1"/>
    <n v="0"/>
    <n v="0.5"/>
  </r>
  <r>
    <x v="0"/>
    <s v="Hépatite E"/>
    <s v="TIBESTI"/>
    <x v="64"/>
    <n v="19"/>
    <m/>
    <n v="1"/>
    <n v="0"/>
    <n v="0.5"/>
  </r>
  <r>
    <x v="0"/>
    <s v="Rougeole"/>
    <s v="TIBESTI"/>
    <x v="65"/>
    <n v="0"/>
    <m/>
    <n v="0"/>
    <n v="0"/>
    <n v="0"/>
  </r>
  <r>
    <x v="0"/>
    <s v="Hépatite E"/>
    <s v="TIBESTI"/>
    <x v="65"/>
    <m/>
    <m/>
    <n v="0"/>
    <n v="0"/>
    <n v="0"/>
  </r>
  <r>
    <x v="0"/>
    <s v="Rougeole"/>
    <s v="WADI FIRA"/>
    <x v="66"/>
    <n v="14"/>
    <m/>
    <n v="1"/>
    <n v="0"/>
    <n v="0.5"/>
  </r>
  <r>
    <x v="0"/>
    <s v="Hépatite E"/>
    <s v="WADI FIRA"/>
    <x v="66"/>
    <m/>
    <m/>
    <n v="0"/>
    <n v="0"/>
    <n v="0"/>
  </r>
  <r>
    <x v="0"/>
    <s v="Rougeole"/>
    <s v="WADI FIRA"/>
    <x v="67"/>
    <n v="24"/>
    <m/>
    <n v="1"/>
    <n v="0"/>
    <n v="0.5"/>
  </r>
  <r>
    <x v="0"/>
    <s v="Hépatite E"/>
    <s v="WADI FIRA"/>
    <x v="67"/>
    <n v="8"/>
    <m/>
    <n v="1"/>
    <n v="0"/>
    <n v="0.5"/>
  </r>
  <r>
    <x v="0"/>
    <s v="Rougeole"/>
    <s v="WADI FIRA"/>
    <x v="68"/>
    <n v="8"/>
    <m/>
    <n v="1"/>
    <n v="0"/>
    <n v="0.5"/>
  </r>
  <r>
    <x v="0"/>
    <s v="Hépatite E"/>
    <s v="WADI FIRA"/>
    <x v="68"/>
    <m/>
    <m/>
    <n v="0"/>
    <n v="0"/>
    <n v="0"/>
  </r>
  <r>
    <x v="0"/>
    <s v="Rougeole"/>
    <s v="WADI FIRA"/>
    <x v="69"/>
    <m/>
    <m/>
    <n v="0"/>
    <n v="0"/>
    <n v="0"/>
  </r>
  <r>
    <x v="0"/>
    <s v="Hépatite E"/>
    <s v="WADI FIRA"/>
    <x v="69"/>
    <m/>
    <m/>
    <n v="0"/>
    <n v="0"/>
    <n v="0"/>
  </r>
  <r>
    <x v="1"/>
    <s v="Rougeole"/>
    <s v="BARH EL GAZEL"/>
    <x v="0"/>
    <n v="32"/>
    <m/>
    <n v="1"/>
    <n v="0"/>
    <n v="0.5"/>
  </r>
  <r>
    <x v="1"/>
    <s v="Hépatite E"/>
    <s v="BARH EL GAZEL"/>
    <x v="0"/>
    <n v="0"/>
    <n v="0"/>
    <n v="0"/>
    <n v="0"/>
    <n v="0"/>
  </r>
  <r>
    <x v="1"/>
    <s v="Rougeole"/>
    <s v="BARH EL GAZEL"/>
    <x v="1"/>
    <n v="50"/>
    <m/>
    <n v="1"/>
    <n v="0"/>
    <n v="0.5"/>
  </r>
  <r>
    <x v="1"/>
    <s v="Hépatite E"/>
    <s v="BARH EL GAZEL"/>
    <x v="1"/>
    <n v="0"/>
    <n v="0"/>
    <n v="0"/>
    <n v="0"/>
    <n v="0"/>
  </r>
  <r>
    <x v="1"/>
    <s v="Rougeole"/>
    <s v="BARH EL GAZEL"/>
    <x v="2"/>
    <n v="0"/>
    <m/>
    <n v="0"/>
    <n v="0"/>
    <n v="0"/>
  </r>
  <r>
    <x v="1"/>
    <s v="Hépatite E"/>
    <s v="BARH EL GAZEL"/>
    <x v="2"/>
    <n v="0"/>
    <n v="0"/>
    <n v="0"/>
    <n v="0"/>
    <n v="0"/>
  </r>
  <r>
    <x v="1"/>
    <s v="Rougeole"/>
    <s v="BATHA"/>
    <x v="3"/>
    <n v="97"/>
    <m/>
    <n v="1"/>
    <n v="0"/>
    <n v="0.5"/>
  </r>
  <r>
    <x v="1"/>
    <s v="Hépatite E"/>
    <s v="BATHA"/>
    <x v="3"/>
    <n v="0"/>
    <n v="0"/>
    <n v="0"/>
    <n v="0"/>
    <n v="0"/>
  </r>
  <r>
    <x v="1"/>
    <s v="Rougeole"/>
    <s v="BATHA"/>
    <x v="4"/>
    <n v="92"/>
    <m/>
    <n v="1"/>
    <n v="0"/>
    <n v="0.5"/>
  </r>
  <r>
    <x v="1"/>
    <s v="Hépatite E"/>
    <s v="BATHA"/>
    <x v="4"/>
    <n v="0"/>
    <n v="0"/>
    <n v="0"/>
    <n v="0"/>
    <n v="0"/>
  </r>
  <r>
    <x v="1"/>
    <s v="Rougeole"/>
    <s v="BATHA"/>
    <x v="5"/>
    <n v="75"/>
    <m/>
    <n v="1"/>
    <n v="0"/>
    <n v="0.5"/>
  </r>
  <r>
    <x v="1"/>
    <s v="Hépatite E"/>
    <s v="BATHA"/>
    <x v="5"/>
    <n v="0"/>
    <n v="0"/>
    <n v="0"/>
    <n v="0"/>
    <n v="0"/>
  </r>
  <r>
    <x v="1"/>
    <s v="Rougeole"/>
    <s v="BORKOU"/>
    <x v="6"/>
    <n v="68"/>
    <m/>
    <n v="1"/>
    <n v="0"/>
    <n v="0.5"/>
  </r>
  <r>
    <x v="1"/>
    <s v="Hépatite E"/>
    <s v="BORKOU"/>
    <x v="6"/>
    <n v="0"/>
    <n v="0"/>
    <n v="0"/>
    <n v="0"/>
    <n v="0"/>
  </r>
  <r>
    <x v="1"/>
    <s v="Rougeole"/>
    <s v="BORKOU"/>
    <x v="7"/>
    <n v="49"/>
    <m/>
    <n v="1"/>
    <n v="0"/>
    <n v="0.5"/>
  </r>
  <r>
    <x v="1"/>
    <s v="Hépatite E"/>
    <s v="BORKOU"/>
    <x v="7"/>
    <n v="0"/>
    <n v="0"/>
    <n v="0"/>
    <n v="0"/>
    <n v="0"/>
  </r>
  <r>
    <x v="1"/>
    <s v="Rougeole"/>
    <s v="CHARI BAGUIRMI"/>
    <x v="8"/>
    <n v="214"/>
    <m/>
    <n v="1"/>
    <n v="0"/>
    <n v="0.5"/>
  </r>
  <r>
    <x v="1"/>
    <s v="Hépatite E"/>
    <s v="CHARI BAGUIRMI"/>
    <x v="8"/>
    <n v="0"/>
    <n v="0"/>
    <n v="0"/>
    <n v="0"/>
    <n v="0"/>
  </r>
  <r>
    <x v="1"/>
    <s v="Rougeole"/>
    <s v="CHARI BAGUIRMI"/>
    <x v="9"/>
    <n v="156"/>
    <m/>
    <n v="1"/>
    <n v="0"/>
    <n v="0.5"/>
  </r>
  <r>
    <x v="1"/>
    <s v="Hépatite E"/>
    <s v="CHARI BAGUIRMI"/>
    <x v="9"/>
    <n v="0"/>
    <n v="0"/>
    <n v="0"/>
    <n v="0"/>
    <n v="0"/>
  </r>
  <r>
    <x v="1"/>
    <s v="Rougeole"/>
    <s v="CHARI BAGUIRMI"/>
    <x v="10"/>
    <n v="275"/>
    <m/>
    <n v="1"/>
    <n v="0"/>
    <n v="0.5"/>
  </r>
  <r>
    <x v="1"/>
    <s v="Hépatite E"/>
    <s v="CHARI BAGUIRMI"/>
    <x v="10"/>
    <n v="0"/>
    <n v="0"/>
    <n v="0"/>
    <n v="0"/>
    <n v="0"/>
  </r>
  <r>
    <x v="1"/>
    <s v="Rougeole"/>
    <s v="ENNEDI EST"/>
    <x v="11"/>
    <n v="26"/>
    <m/>
    <n v="1"/>
    <n v="0"/>
    <n v="0.5"/>
  </r>
  <r>
    <x v="1"/>
    <s v="Hépatite E"/>
    <s v="ENNEDI EST"/>
    <x v="11"/>
    <n v="0"/>
    <n v="0"/>
    <n v="0"/>
    <n v="0"/>
    <n v="0"/>
  </r>
  <r>
    <x v="1"/>
    <s v="Rougeole"/>
    <s v="ENNEDI EST"/>
    <x v="12"/>
    <n v="4"/>
    <m/>
    <n v="1"/>
    <n v="0"/>
    <n v="0.5"/>
  </r>
  <r>
    <x v="1"/>
    <s v="Hépatite E"/>
    <s v="ENNEDI EST"/>
    <x v="12"/>
    <n v="0"/>
    <n v="0"/>
    <n v="0"/>
    <n v="0"/>
    <n v="0"/>
  </r>
  <r>
    <x v="1"/>
    <s v="Rougeole"/>
    <s v="ENNEDI OUEST"/>
    <x v="13"/>
    <n v="7"/>
    <m/>
    <n v="1"/>
    <n v="0"/>
    <n v="0.5"/>
  </r>
  <r>
    <x v="1"/>
    <s v="Hépatite E"/>
    <s v="ENNEDI OUEST"/>
    <x v="13"/>
    <n v="1"/>
    <n v="0"/>
    <n v="1"/>
    <n v="0"/>
    <n v="0.5"/>
  </r>
  <r>
    <x v="1"/>
    <s v="Rougeole"/>
    <s v="ENNEDI OUEST"/>
    <x v="14"/>
    <n v="0"/>
    <m/>
    <n v="0"/>
    <n v="0"/>
    <n v="0"/>
  </r>
  <r>
    <x v="1"/>
    <s v="Hépatite E"/>
    <s v="ENNEDI OUEST"/>
    <x v="14"/>
    <n v="0"/>
    <n v="0"/>
    <n v="0"/>
    <n v="0"/>
    <n v="0"/>
  </r>
  <r>
    <x v="1"/>
    <s v="Rougeole"/>
    <s v="GUÉRA"/>
    <x v="15"/>
    <n v="91"/>
    <m/>
    <n v="1"/>
    <n v="0"/>
    <n v="0.5"/>
  </r>
  <r>
    <x v="1"/>
    <s v="Hépatite E"/>
    <s v="GUÉRA"/>
    <x v="15"/>
    <n v="0"/>
    <n v="0"/>
    <n v="0"/>
    <n v="0"/>
    <n v="0"/>
  </r>
  <r>
    <x v="1"/>
    <s v="Rougeole"/>
    <s v="GUÉRA"/>
    <x v="16"/>
    <n v="7"/>
    <m/>
    <n v="1"/>
    <n v="0"/>
    <n v="0.5"/>
  </r>
  <r>
    <x v="1"/>
    <s v="Hépatite E"/>
    <s v="GUÉRA"/>
    <x v="16"/>
    <n v="0"/>
    <n v="0"/>
    <n v="0"/>
    <n v="0"/>
    <n v="0"/>
  </r>
  <r>
    <x v="1"/>
    <s v="Rougeole"/>
    <s v="GUÉRA"/>
    <x v="17"/>
    <n v="42"/>
    <m/>
    <n v="1"/>
    <n v="0"/>
    <n v="0.5"/>
  </r>
  <r>
    <x v="1"/>
    <s v="Hépatite E"/>
    <s v="GUÉRA"/>
    <x v="17"/>
    <n v="0"/>
    <n v="0"/>
    <n v="0"/>
    <n v="0"/>
    <n v="0"/>
  </r>
  <r>
    <x v="1"/>
    <s v="Rougeole"/>
    <s v="GUÉRA"/>
    <x v="18"/>
    <n v="47"/>
    <m/>
    <n v="1"/>
    <n v="0"/>
    <n v="0.5"/>
  </r>
  <r>
    <x v="1"/>
    <s v="Hépatite E"/>
    <s v="GUÉRA"/>
    <x v="18"/>
    <n v="0"/>
    <n v="0"/>
    <n v="0"/>
    <n v="0"/>
    <n v="0"/>
  </r>
  <r>
    <x v="1"/>
    <s v="Rougeole"/>
    <s v="HADJER LAMIS"/>
    <x v="19"/>
    <n v="216"/>
    <m/>
    <n v="1"/>
    <n v="0"/>
    <n v="0.5"/>
  </r>
  <r>
    <x v="1"/>
    <s v="Hépatite E"/>
    <s v="HADJER LAMIS"/>
    <x v="19"/>
    <n v="0"/>
    <n v="0"/>
    <n v="0"/>
    <n v="0"/>
    <n v="0"/>
  </r>
  <r>
    <x v="1"/>
    <s v="Rougeole"/>
    <s v="HADJER LAMIS"/>
    <x v="20"/>
    <n v="115"/>
    <m/>
    <n v="1"/>
    <n v="0"/>
    <n v="0.5"/>
  </r>
  <r>
    <x v="1"/>
    <s v="Hépatite E"/>
    <s v="HADJER LAMIS"/>
    <x v="20"/>
    <n v="0"/>
    <n v="0"/>
    <n v="0"/>
    <n v="0"/>
    <n v="0"/>
  </r>
  <r>
    <x v="1"/>
    <s v="Rougeole"/>
    <s v="HADJER LAMIS"/>
    <x v="21"/>
    <n v="402"/>
    <n v="1"/>
    <n v="1"/>
    <n v="1"/>
    <n v="1"/>
  </r>
  <r>
    <x v="1"/>
    <s v="Hépatite E"/>
    <s v="HADJER LAMIS"/>
    <x v="21"/>
    <n v="0"/>
    <n v="0"/>
    <n v="0"/>
    <n v="0"/>
    <n v="0"/>
  </r>
  <r>
    <x v="1"/>
    <s v="Rougeole"/>
    <s v="KANEM"/>
    <x v="22"/>
    <n v="10"/>
    <m/>
    <n v="1"/>
    <n v="0"/>
    <n v="0.5"/>
  </r>
  <r>
    <x v="1"/>
    <s v="Hépatite E"/>
    <s v="KANEM"/>
    <x v="22"/>
    <n v="0"/>
    <n v="0"/>
    <n v="0"/>
    <n v="0"/>
    <n v="0"/>
  </r>
  <r>
    <x v="1"/>
    <s v="Rougeole"/>
    <s v="KANEM"/>
    <x v="23"/>
    <n v="21"/>
    <m/>
    <n v="1"/>
    <n v="0"/>
    <n v="0.5"/>
  </r>
  <r>
    <x v="1"/>
    <s v="Hépatite E"/>
    <s v="KANEM"/>
    <x v="23"/>
    <n v="0"/>
    <n v="0"/>
    <n v="0"/>
    <n v="0"/>
    <n v="0"/>
  </r>
  <r>
    <x v="1"/>
    <s v="Rougeole"/>
    <s v="KANEM"/>
    <x v="24"/>
    <n v="32"/>
    <m/>
    <n v="1"/>
    <n v="0"/>
    <n v="0.5"/>
  </r>
  <r>
    <x v="1"/>
    <s v="Hépatite E"/>
    <s v="KANEM"/>
    <x v="24"/>
    <n v="0"/>
    <n v="0"/>
    <n v="0"/>
    <n v="0"/>
    <n v="0"/>
  </r>
  <r>
    <x v="1"/>
    <s v="Rougeole"/>
    <s v="LAC"/>
    <x v="25"/>
    <n v="55"/>
    <m/>
    <n v="1"/>
    <n v="0"/>
    <n v="0.5"/>
  </r>
  <r>
    <x v="1"/>
    <s v="Hépatite E"/>
    <s v="LAC"/>
    <x v="25"/>
    <n v="0"/>
    <n v="0"/>
    <n v="0"/>
    <n v="0"/>
    <n v="0"/>
  </r>
  <r>
    <x v="1"/>
    <s v="Rougeole"/>
    <s v="LAC"/>
    <x v="26"/>
    <n v="62"/>
    <m/>
    <n v="1"/>
    <n v="0"/>
    <n v="0.5"/>
  </r>
  <r>
    <x v="1"/>
    <s v="Hépatite E"/>
    <s v="LAC"/>
    <x v="26"/>
    <n v="0"/>
    <n v="0"/>
    <n v="0"/>
    <n v="0"/>
    <n v="0"/>
  </r>
  <r>
    <x v="1"/>
    <s v="Rougeole"/>
    <s v="LAC"/>
    <x v="27"/>
    <n v="60"/>
    <n v="1"/>
    <n v="1"/>
    <n v="1"/>
    <n v="1"/>
  </r>
  <r>
    <x v="1"/>
    <s v="Hépatite E"/>
    <s v="LAC"/>
    <x v="27"/>
    <n v="0"/>
    <n v="0"/>
    <n v="0"/>
    <n v="0"/>
    <n v="0"/>
  </r>
  <r>
    <x v="1"/>
    <s v="Rougeole"/>
    <s v="LAC"/>
    <x v="28"/>
    <n v="17"/>
    <m/>
    <n v="1"/>
    <n v="0"/>
    <n v="0.5"/>
  </r>
  <r>
    <x v="1"/>
    <s v="Hépatite E"/>
    <s v="LAC"/>
    <x v="28"/>
    <n v="0"/>
    <n v="0"/>
    <n v="0"/>
    <n v="0"/>
    <n v="0"/>
  </r>
  <r>
    <x v="1"/>
    <s v="Rougeole"/>
    <s v="LOGONE OCCIDENTAL"/>
    <x v="29"/>
    <n v="224"/>
    <m/>
    <n v="1"/>
    <n v="0"/>
    <n v="0.5"/>
  </r>
  <r>
    <x v="1"/>
    <s v="Hépatite E"/>
    <s v="LOGONE OCCIDENTAL"/>
    <x v="29"/>
    <n v="0"/>
    <n v="0"/>
    <n v="0"/>
    <n v="0"/>
    <n v="0"/>
  </r>
  <r>
    <x v="1"/>
    <s v="Rougeole"/>
    <s v="LOGONE OCCIDENTAL"/>
    <x v="30"/>
    <n v="72"/>
    <m/>
    <n v="1"/>
    <n v="0"/>
    <n v="0.5"/>
  </r>
  <r>
    <x v="1"/>
    <s v="Hépatite E"/>
    <s v="LOGONE OCCIDENTAL"/>
    <x v="30"/>
    <n v="0"/>
    <n v="0"/>
    <n v="0"/>
    <n v="0"/>
    <n v="0"/>
  </r>
  <r>
    <x v="1"/>
    <s v="Rougeole"/>
    <s v="LOGONE OCCIDENTAL"/>
    <x v="31"/>
    <n v="43"/>
    <m/>
    <n v="1"/>
    <n v="0"/>
    <n v="0.5"/>
  </r>
  <r>
    <x v="1"/>
    <s v="Hépatite E"/>
    <s v="LOGONE OCCIDENTAL"/>
    <x v="31"/>
    <n v="0"/>
    <n v="0"/>
    <n v="0"/>
    <n v="0"/>
    <n v="0"/>
  </r>
  <r>
    <x v="1"/>
    <s v="Rougeole"/>
    <s v="LOGONE OCCIDENTAL"/>
    <x v="32"/>
    <n v="56"/>
    <m/>
    <n v="1"/>
    <n v="0"/>
    <n v="0.5"/>
  </r>
  <r>
    <x v="1"/>
    <s v="Hépatite E"/>
    <s v="LOGONE OCCIDENTAL"/>
    <x v="32"/>
    <n v="0"/>
    <n v="0"/>
    <n v="0"/>
    <n v="0"/>
    <n v="0"/>
  </r>
  <r>
    <x v="1"/>
    <s v="Rougeole"/>
    <s v="LOGONE ORIENTAL"/>
    <x v="33"/>
    <n v="46"/>
    <m/>
    <n v="1"/>
    <n v="0"/>
    <n v="0.5"/>
  </r>
  <r>
    <x v="1"/>
    <s v="Hépatite E"/>
    <s v="LOGONE ORIENTAL"/>
    <x v="33"/>
    <n v="0"/>
    <n v="0"/>
    <n v="0"/>
    <n v="0"/>
    <n v="0"/>
  </r>
  <r>
    <x v="1"/>
    <s v="Rougeole"/>
    <s v="LOGONE ORIENTAL"/>
    <x v="34"/>
    <n v="24"/>
    <m/>
    <n v="1"/>
    <n v="0"/>
    <n v="0.5"/>
  </r>
  <r>
    <x v="1"/>
    <s v="Hépatite E"/>
    <s v="LOGONE ORIENTAL"/>
    <x v="34"/>
    <n v="0"/>
    <n v="0"/>
    <n v="0"/>
    <n v="0"/>
    <n v="0"/>
  </r>
  <r>
    <x v="1"/>
    <s v="Rougeole"/>
    <s v="LOGONE ORIENTAL"/>
    <x v="35"/>
    <n v="21"/>
    <m/>
    <n v="1"/>
    <n v="0"/>
    <n v="0.5"/>
  </r>
  <r>
    <x v="1"/>
    <s v="Hépatite E"/>
    <s v="LOGONE ORIENTAL"/>
    <x v="35"/>
    <n v="0"/>
    <n v="0"/>
    <n v="0"/>
    <n v="0"/>
    <n v="0"/>
  </r>
  <r>
    <x v="1"/>
    <s v="Rougeole"/>
    <s v="LOGONE ORIENTAL"/>
    <x v="36"/>
    <n v="52"/>
    <m/>
    <n v="1"/>
    <n v="0"/>
    <n v="0.5"/>
  </r>
  <r>
    <x v="1"/>
    <s v="Hépatite E"/>
    <s v="LOGONE ORIENTAL"/>
    <x v="36"/>
    <n v="0"/>
    <n v="0"/>
    <n v="0"/>
    <n v="0"/>
    <n v="0"/>
  </r>
  <r>
    <x v="1"/>
    <s v="Rougeole"/>
    <s v="LOGONE ORIENTAL"/>
    <x v="37"/>
    <n v="31"/>
    <n v="1"/>
    <n v="1"/>
    <n v="1"/>
    <n v="1"/>
  </r>
  <r>
    <x v="1"/>
    <s v="Hépatite E"/>
    <s v="LOGONE ORIENTAL"/>
    <x v="37"/>
    <n v="0"/>
    <n v="0"/>
    <n v="0"/>
    <n v="0"/>
    <n v="0"/>
  </r>
  <r>
    <x v="1"/>
    <s v="Rougeole"/>
    <s v="LOGONE ORIENTAL"/>
    <x v="38"/>
    <n v="17"/>
    <m/>
    <n v="1"/>
    <n v="0"/>
    <n v="0.5"/>
  </r>
  <r>
    <x v="1"/>
    <s v="Hépatite E"/>
    <s v="LOGONE ORIENTAL"/>
    <x v="38"/>
    <n v="0"/>
    <n v="0"/>
    <n v="0"/>
    <n v="0"/>
    <n v="0"/>
  </r>
  <r>
    <x v="1"/>
    <s v="Rougeole"/>
    <s v="MANDOUL"/>
    <x v="39"/>
    <n v="127"/>
    <m/>
    <n v="1"/>
    <n v="0"/>
    <n v="0.5"/>
  </r>
  <r>
    <x v="1"/>
    <s v="Hépatite E"/>
    <s v="MANDOUL"/>
    <x v="39"/>
    <n v="0"/>
    <n v="0"/>
    <n v="0"/>
    <n v="0"/>
    <n v="0"/>
  </r>
  <r>
    <x v="1"/>
    <s v="Rougeole"/>
    <s v="MANDOUL"/>
    <x v="40"/>
    <n v="62"/>
    <m/>
    <n v="1"/>
    <n v="0"/>
    <n v="0.5"/>
  </r>
  <r>
    <x v="1"/>
    <s v="Hépatite E"/>
    <s v="MANDOUL"/>
    <x v="40"/>
    <n v="0"/>
    <n v="0"/>
    <n v="0"/>
    <n v="0"/>
    <n v="0"/>
  </r>
  <r>
    <x v="1"/>
    <s v="Rougeole"/>
    <s v="MANDOUL"/>
    <x v="41"/>
    <n v="142"/>
    <m/>
    <n v="1"/>
    <n v="0"/>
    <n v="0.5"/>
  </r>
  <r>
    <x v="1"/>
    <s v="Hépatite E"/>
    <s v="MANDOUL"/>
    <x v="41"/>
    <n v="0"/>
    <n v="0"/>
    <n v="0"/>
    <n v="0"/>
    <n v="0"/>
  </r>
  <r>
    <x v="1"/>
    <s v="Rougeole"/>
    <s v="MAYO KEBBI EST"/>
    <x v="42"/>
    <n v="144"/>
    <m/>
    <n v="1"/>
    <n v="0"/>
    <n v="0.5"/>
  </r>
  <r>
    <x v="1"/>
    <s v="Hépatite E"/>
    <s v="MAYO KEBBI EST"/>
    <x v="42"/>
    <n v="0"/>
    <n v="0"/>
    <n v="0"/>
    <n v="0"/>
    <n v="0"/>
  </r>
  <r>
    <x v="1"/>
    <s v="Rougeole"/>
    <s v="MAYO KEBBI EST"/>
    <x v="43"/>
    <n v="56"/>
    <m/>
    <n v="1"/>
    <n v="0"/>
    <n v="0.5"/>
  </r>
  <r>
    <x v="1"/>
    <s v="Hépatite E"/>
    <s v="MAYO KEBBI EST"/>
    <x v="43"/>
    <n v="0"/>
    <n v="0"/>
    <n v="0"/>
    <n v="0"/>
    <n v="0"/>
  </r>
  <r>
    <x v="1"/>
    <s v="Rougeole"/>
    <s v="MAYO KEBBI EST"/>
    <x v="44"/>
    <n v="179"/>
    <m/>
    <n v="1"/>
    <n v="0"/>
    <n v="0.5"/>
  </r>
  <r>
    <x v="1"/>
    <s v="Hépatite E"/>
    <s v="MAYO KEBBI EST"/>
    <x v="44"/>
    <n v="0"/>
    <n v="0"/>
    <n v="0"/>
    <n v="0"/>
    <n v="0"/>
  </r>
  <r>
    <x v="1"/>
    <s v="Rougeole"/>
    <s v="MAYO KEBBI EST"/>
    <x v="45"/>
    <n v="158"/>
    <m/>
    <n v="1"/>
    <n v="0"/>
    <n v="0.5"/>
  </r>
  <r>
    <x v="1"/>
    <s v="Hépatite E"/>
    <s v="MAYO KEBBI EST"/>
    <x v="45"/>
    <n v="0"/>
    <n v="0"/>
    <n v="0"/>
    <n v="0"/>
    <n v="0"/>
  </r>
  <r>
    <x v="1"/>
    <s v="Rougeole"/>
    <s v="MAYO KEBBI OUEST"/>
    <x v="46"/>
    <n v="80"/>
    <m/>
    <n v="1"/>
    <n v="0"/>
    <n v="0.5"/>
  </r>
  <r>
    <x v="1"/>
    <s v="Hépatite E"/>
    <s v="MAYO KEBBI OUEST"/>
    <x v="46"/>
    <n v="0"/>
    <n v="0"/>
    <n v="0"/>
    <n v="0"/>
    <n v="0"/>
  </r>
  <r>
    <x v="1"/>
    <s v="Rougeole"/>
    <s v="MAYO KEBBI OUEST"/>
    <x v="47"/>
    <n v="85"/>
    <m/>
    <n v="1"/>
    <n v="0"/>
    <n v="0.5"/>
  </r>
  <r>
    <x v="1"/>
    <s v="Hépatite E"/>
    <s v="MAYO KEBBI OUEST"/>
    <x v="47"/>
    <n v="0"/>
    <n v="0"/>
    <n v="0"/>
    <n v="0"/>
    <n v="0"/>
  </r>
  <r>
    <x v="1"/>
    <s v="Rougeole"/>
    <s v="MAYO KEBBI OUEST"/>
    <x v="48"/>
    <n v="62"/>
    <m/>
    <n v="1"/>
    <n v="0"/>
    <n v="0.5"/>
  </r>
  <r>
    <x v="1"/>
    <s v="Hépatite E"/>
    <s v="MAYO KEBBI OUEST"/>
    <x v="48"/>
    <n v="0"/>
    <n v="0"/>
    <n v="0"/>
    <n v="0"/>
    <n v="0"/>
  </r>
  <r>
    <x v="1"/>
    <s v="Rougeole"/>
    <s v="MOYEN CHARI"/>
    <x v="49"/>
    <n v="54"/>
    <m/>
    <n v="1"/>
    <n v="0"/>
    <n v="0.5"/>
  </r>
  <r>
    <x v="1"/>
    <s v="Hépatite E"/>
    <s v="MOYEN CHARI"/>
    <x v="49"/>
    <n v="0"/>
    <n v="0"/>
    <n v="0"/>
    <n v="0"/>
    <n v="0"/>
  </r>
  <r>
    <x v="1"/>
    <s v="Rougeole"/>
    <s v="MOYEN CHARI"/>
    <x v="50"/>
    <n v="1162"/>
    <m/>
    <n v="1"/>
    <n v="0"/>
    <n v="0.5"/>
  </r>
  <r>
    <x v="1"/>
    <s v="Hépatite E"/>
    <s v="MOYEN CHARI"/>
    <x v="50"/>
    <n v="0"/>
    <n v="0"/>
    <n v="0"/>
    <n v="0"/>
    <n v="0"/>
  </r>
  <r>
    <x v="1"/>
    <s v="Rougeole"/>
    <s v="MOYEN CHARI"/>
    <x v="51"/>
    <n v="121"/>
    <m/>
    <n v="1"/>
    <n v="0"/>
    <n v="0.5"/>
  </r>
  <r>
    <x v="1"/>
    <s v="Hépatite E"/>
    <s v="MOYEN CHARI"/>
    <x v="51"/>
    <n v="0"/>
    <n v="0"/>
    <n v="0"/>
    <n v="0"/>
    <n v="0"/>
  </r>
  <r>
    <x v="1"/>
    <s v="Rougeole"/>
    <s v="N'DJAMENA"/>
    <x v="52"/>
    <n v="2658"/>
    <n v="6"/>
    <n v="1"/>
    <n v="1"/>
    <n v="1"/>
  </r>
  <r>
    <x v="1"/>
    <s v="Hépatite E"/>
    <s v="N'DJAMENA"/>
    <x v="52"/>
    <n v="0"/>
    <n v="0"/>
    <n v="0"/>
    <n v="0"/>
    <n v="0"/>
  </r>
  <r>
    <x v="1"/>
    <s v="Rougeole"/>
    <s v="OUADDAÏ"/>
    <x v="53"/>
    <n v="13"/>
    <n v="1"/>
    <n v="1"/>
    <n v="1"/>
    <n v="1"/>
  </r>
  <r>
    <x v="1"/>
    <s v="Hépatite E"/>
    <s v="OUADDAÏ"/>
    <x v="53"/>
    <n v="0"/>
    <n v="0"/>
    <n v="0"/>
    <n v="0"/>
    <n v="0"/>
  </r>
  <r>
    <x v="1"/>
    <s v="Rougeole"/>
    <s v="OUADDAÏ"/>
    <x v="54"/>
    <n v="2"/>
    <m/>
    <n v="1"/>
    <n v="0"/>
    <n v="0.5"/>
  </r>
  <r>
    <x v="1"/>
    <s v="Hépatite E"/>
    <s v="OUADDAÏ"/>
    <x v="54"/>
    <n v="0"/>
    <n v="0"/>
    <n v="0"/>
    <n v="0"/>
    <n v="0"/>
  </r>
  <r>
    <x v="1"/>
    <s v="Rougeole"/>
    <s v="OUADDAÏ"/>
    <x v="55"/>
    <n v="367"/>
    <m/>
    <n v="1"/>
    <n v="0"/>
    <n v="0.5"/>
  </r>
  <r>
    <x v="1"/>
    <s v="Hépatite E"/>
    <s v="OUADDAÏ"/>
    <x v="55"/>
    <n v="0"/>
    <n v="0"/>
    <n v="0"/>
    <n v="0"/>
    <n v="0"/>
  </r>
  <r>
    <x v="1"/>
    <s v="Rougeole"/>
    <s v="SALAMAT"/>
    <x v="56"/>
    <n v="15"/>
    <n v="4"/>
    <n v="1"/>
    <n v="1"/>
    <n v="1"/>
  </r>
  <r>
    <x v="1"/>
    <s v="Hépatite E"/>
    <s v="SALAMAT"/>
    <x v="56"/>
    <n v="0"/>
    <n v="0"/>
    <n v="0"/>
    <n v="0"/>
    <n v="0"/>
  </r>
  <r>
    <x v="1"/>
    <s v="Rougeole"/>
    <s v="SALAMAT"/>
    <x v="57"/>
    <n v="18"/>
    <m/>
    <n v="1"/>
    <n v="0"/>
    <n v="0.5"/>
  </r>
  <r>
    <x v="1"/>
    <s v="Hépatite E"/>
    <s v="SALAMAT"/>
    <x v="57"/>
    <n v="0"/>
    <n v="0"/>
    <n v="0"/>
    <n v="0"/>
    <n v="0"/>
  </r>
  <r>
    <x v="1"/>
    <s v="Rougeole"/>
    <s v="SALAMAT"/>
    <x v="58"/>
    <n v="8"/>
    <n v="1"/>
    <n v="1"/>
    <n v="1"/>
    <n v="1"/>
  </r>
  <r>
    <x v="1"/>
    <s v="Hépatite E"/>
    <s v="SALAMAT"/>
    <x v="58"/>
    <n v="0"/>
    <n v="0"/>
    <n v="0"/>
    <n v="0"/>
    <n v="0"/>
  </r>
  <r>
    <x v="1"/>
    <s v="Rougeole"/>
    <s v="SILA"/>
    <x v="59"/>
    <n v="27"/>
    <m/>
    <n v="1"/>
    <n v="0"/>
    <n v="0.5"/>
  </r>
  <r>
    <x v="1"/>
    <s v="Hépatite E"/>
    <s v="SILA"/>
    <x v="59"/>
    <n v="0"/>
    <n v="0"/>
    <n v="0"/>
    <n v="0"/>
    <n v="0"/>
  </r>
  <r>
    <x v="1"/>
    <s v="Rougeole"/>
    <s v="SILA"/>
    <x v="60"/>
    <n v="32"/>
    <m/>
    <n v="1"/>
    <n v="0"/>
    <n v="0.5"/>
  </r>
  <r>
    <x v="1"/>
    <s v="Hépatite E"/>
    <s v="SILA"/>
    <x v="60"/>
    <n v="0"/>
    <n v="0"/>
    <n v="0"/>
    <n v="0"/>
    <n v="0"/>
  </r>
  <r>
    <x v="1"/>
    <s v="Rougeole"/>
    <s v="TANDJILÉ"/>
    <x v="61"/>
    <n v="298"/>
    <m/>
    <n v="1"/>
    <n v="0"/>
    <n v="0.5"/>
  </r>
  <r>
    <x v="1"/>
    <s v="Hépatite E"/>
    <s v="TANDJILÉ"/>
    <x v="61"/>
    <n v="0"/>
    <n v="0"/>
    <n v="0"/>
    <n v="0"/>
    <n v="0"/>
  </r>
  <r>
    <x v="1"/>
    <s v="Rougeole"/>
    <s v="TANDJILÉ"/>
    <x v="62"/>
    <n v="272"/>
    <m/>
    <n v="1"/>
    <n v="0"/>
    <n v="0.5"/>
  </r>
  <r>
    <x v="1"/>
    <s v="Hépatite E"/>
    <s v="TANDJILÉ"/>
    <x v="62"/>
    <n v="0"/>
    <n v="0"/>
    <n v="0"/>
    <n v="0"/>
    <n v="0"/>
  </r>
  <r>
    <x v="1"/>
    <s v="Rougeole"/>
    <s v="TANDJILÉ"/>
    <x v="63"/>
    <n v="231"/>
    <n v="1"/>
    <n v="1"/>
    <n v="1"/>
    <n v="1"/>
  </r>
  <r>
    <x v="1"/>
    <s v="Hépatite E"/>
    <s v="TANDJILÉ"/>
    <x v="63"/>
    <n v="0"/>
    <n v="0"/>
    <n v="0"/>
    <n v="0"/>
    <n v="0"/>
  </r>
  <r>
    <x v="1"/>
    <s v="Rougeole"/>
    <s v="TIBESTI"/>
    <x v="64"/>
    <n v="59"/>
    <m/>
    <n v="1"/>
    <n v="0"/>
    <n v="0.5"/>
  </r>
  <r>
    <x v="1"/>
    <s v="Hépatite E"/>
    <s v="TIBESTI"/>
    <x v="64"/>
    <n v="0"/>
    <n v="0"/>
    <n v="0"/>
    <n v="0"/>
    <n v="0"/>
  </r>
  <r>
    <x v="1"/>
    <s v="Rougeole"/>
    <s v="TIBESTI"/>
    <x v="65"/>
    <m/>
    <m/>
    <n v="0"/>
    <n v="0"/>
    <n v="0"/>
  </r>
  <r>
    <x v="1"/>
    <s v="Hépatite E"/>
    <s v="TIBESTI"/>
    <x v="65"/>
    <n v="0"/>
    <n v="0"/>
    <n v="0"/>
    <n v="0"/>
    <n v="0"/>
  </r>
  <r>
    <x v="1"/>
    <s v="Rougeole"/>
    <s v="WADI FIRA"/>
    <x v="66"/>
    <n v="225"/>
    <m/>
    <n v="1"/>
    <n v="0"/>
    <n v="0.5"/>
  </r>
  <r>
    <x v="1"/>
    <s v="Hépatite E"/>
    <s v="WADI FIRA"/>
    <x v="66"/>
    <n v="0"/>
    <n v="0"/>
    <n v="0"/>
    <n v="0"/>
    <n v="0"/>
  </r>
  <r>
    <x v="1"/>
    <s v="Rougeole"/>
    <s v="WADI FIRA"/>
    <x v="67"/>
    <n v="75"/>
    <m/>
    <n v="1"/>
    <n v="0"/>
    <n v="0.5"/>
  </r>
  <r>
    <x v="1"/>
    <s v="Hépatite E"/>
    <s v="WADI FIRA"/>
    <x v="67"/>
    <n v="0"/>
    <n v="0"/>
    <n v="0"/>
    <n v="0"/>
    <n v="0"/>
  </r>
  <r>
    <x v="1"/>
    <s v="Rougeole"/>
    <s v="WADI FIRA"/>
    <x v="68"/>
    <n v="75"/>
    <m/>
    <n v="1"/>
    <n v="0"/>
    <n v="0.5"/>
  </r>
  <r>
    <x v="1"/>
    <s v="Hépatite E"/>
    <s v="WADI FIRA"/>
    <x v="68"/>
    <n v="0"/>
    <n v="0"/>
    <n v="0"/>
    <n v="0"/>
    <n v="0"/>
  </r>
  <r>
    <x v="1"/>
    <s v="Rougeole"/>
    <s v="WADI FIRA"/>
    <x v="69"/>
    <n v="79"/>
    <m/>
    <n v="1"/>
    <n v="0"/>
    <n v="0.5"/>
  </r>
  <r>
    <x v="1"/>
    <s v="Hépatite E"/>
    <s v="WADI FIRA"/>
    <x v="69"/>
    <n v="0"/>
    <n v="0"/>
    <n v="0"/>
    <n v="0"/>
    <n v="0"/>
  </r>
  <r>
    <x v="2"/>
    <s v="Rougeole"/>
    <s v="BARH EL GAZEL"/>
    <x v="0"/>
    <n v="48"/>
    <m/>
    <n v="1"/>
    <n v="0"/>
    <n v="0.5"/>
  </r>
  <r>
    <x v="2"/>
    <s v="Hépatite E"/>
    <s v="BARH EL GAZEL"/>
    <x v="0"/>
    <n v="0"/>
    <n v="0"/>
    <n v="0"/>
    <n v="0"/>
    <n v="0"/>
  </r>
  <r>
    <x v="2"/>
    <s v="Rougeole"/>
    <s v="BARH EL GAZEL"/>
    <x v="1"/>
    <n v="61"/>
    <m/>
    <n v="1"/>
    <n v="0"/>
    <n v="0.5"/>
  </r>
  <r>
    <x v="2"/>
    <s v="Hépatite E"/>
    <s v="BARH EL GAZEL"/>
    <x v="1"/>
    <n v="0"/>
    <n v="0"/>
    <n v="0"/>
    <n v="0"/>
    <n v="0"/>
  </r>
  <r>
    <x v="2"/>
    <s v="Rougeole"/>
    <s v="BARH EL GAZEL"/>
    <x v="2"/>
    <n v="0"/>
    <m/>
    <n v="0"/>
    <n v="0"/>
    <n v="0"/>
  </r>
  <r>
    <x v="2"/>
    <s v="Hépatite E"/>
    <s v="BARH EL GAZEL"/>
    <x v="2"/>
    <n v="0"/>
    <n v="0"/>
    <n v="0"/>
    <n v="0"/>
    <n v="0"/>
  </r>
  <r>
    <x v="2"/>
    <s v="Rougeole"/>
    <s v="BATHA"/>
    <x v="3"/>
    <n v="145"/>
    <m/>
    <n v="1"/>
    <n v="0"/>
    <n v="0.5"/>
  </r>
  <r>
    <x v="2"/>
    <s v="Hépatite E"/>
    <s v="BATHA"/>
    <x v="3"/>
    <n v="0"/>
    <n v="0"/>
    <n v="0"/>
    <n v="0"/>
    <n v="0"/>
  </r>
  <r>
    <x v="2"/>
    <s v="Rougeole"/>
    <s v="BATHA"/>
    <x v="4"/>
    <n v="50"/>
    <m/>
    <n v="1"/>
    <n v="0"/>
    <n v="0.5"/>
  </r>
  <r>
    <x v="2"/>
    <s v="Hépatite E"/>
    <s v="BATHA"/>
    <x v="4"/>
    <n v="0"/>
    <n v="0"/>
    <n v="0"/>
    <n v="0"/>
    <n v="0"/>
  </r>
  <r>
    <x v="2"/>
    <s v="Rougeole"/>
    <s v="BATHA"/>
    <x v="5"/>
    <n v="69"/>
    <m/>
    <n v="1"/>
    <n v="0"/>
    <n v="0.5"/>
  </r>
  <r>
    <x v="2"/>
    <s v="Hépatite E"/>
    <s v="BATHA"/>
    <x v="5"/>
    <n v="0"/>
    <n v="0"/>
    <n v="0"/>
    <n v="0"/>
    <n v="0"/>
  </r>
  <r>
    <x v="2"/>
    <s v="Rougeole"/>
    <s v="BORKOU"/>
    <x v="6"/>
    <n v="197"/>
    <m/>
    <n v="1"/>
    <n v="0"/>
    <n v="0.5"/>
  </r>
  <r>
    <x v="2"/>
    <s v="Hépatite E"/>
    <s v="BORKOU"/>
    <x v="6"/>
    <n v="0"/>
    <n v="0"/>
    <n v="0"/>
    <n v="0"/>
    <n v="0"/>
  </r>
  <r>
    <x v="2"/>
    <s v="Rougeole"/>
    <s v="BORKOU"/>
    <x v="7"/>
    <n v="3"/>
    <n v="1"/>
    <n v="1"/>
    <n v="1"/>
    <n v="1"/>
  </r>
  <r>
    <x v="2"/>
    <s v="Hépatite E"/>
    <s v="BORKOU"/>
    <x v="7"/>
    <n v="0"/>
    <n v="0"/>
    <n v="0"/>
    <n v="0"/>
    <n v="0"/>
  </r>
  <r>
    <x v="2"/>
    <s v="Rougeole"/>
    <s v="CHARI BAGUIRMI"/>
    <x v="8"/>
    <n v="117"/>
    <n v="1"/>
    <n v="1"/>
    <n v="1"/>
    <n v="1"/>
  </r>
  <r>
    <x v="2"/>
    <s v="Hépatite E"/>
    <s v="CHARI BAGUIRMI"/>
    <x v="8"/>
    <n v="0"/>
    <n v="0"/>
    <n v="0"/>
    <n v="0"/>
    <n v="0"/>
  </r>
  <r>
    <x v="2"/>
    <s v="Rougeole"/>
    <s v="CHARI BAGUIRMI"/>
    <x v="9"/>
    <n v="46"/>
    <m/>
    <n v="1"/>
    <n v="0"/>
    <n v="0.5"/>
  </r>
  <r>
    <x v="2"/>
    <s v="Hépatite E"/>
    <s v="CHARI BAGUIRMI"/>
    <x v="9"/>
    <n v="0"/>
    <n v="0"/>
    <n v="0"/>
    <n v="0"/>
    <n v="0"/>
  </r>
  <r>
    <x v="2"/>
    <s v="Rougeole"/>
    <s v="CHARI BAGUIRMI"/>
    <x v="10"/>
    <n v="9"/>
    <m/>
    <n v="1"/>
    <n v="0"/>
    <n v="0.5"/>
  </r>
  <r>
    <x v="2"/>
    <s v="Hépatite E"/>
    <s v="CHARI BAGUIRMI"/>
    <x v="10"/>
    <n v="0"/>
    <n v="0"/>
    <n v="0"/>
    <n v="0"/>
    <n v="0"/>
  </r>
  <r>
    <x v="2"/>
    <s v="Rougeole"/>
    <s v="ENNEDI EST"/>
    <x v="11"/>
    <n v="9"/>
    <m/>
    <n v="1"/>
    <n v="0"/>
    <n v="0.5"/>
  </r>
  <r>
    <x v="2"/>
    <s v="Hépatite E"/>
    <s v="ENNEDI EST"/>
    <x v="11"/>
    <n v="0"/>
    <n v="0"/>
    <n v="0"/>
    <n v="0"/>
    <n v="0"/>
  </r>
  <r>
    <x v="2"/>
    <s v="Rougeole"/>
    <s v="ENNEDI EST"/>
    <x v="12"/>
    <n v="4"/>
    <m/>
    <n v="1"/>
    <n v="0"/>
    <n v="0.5"/>
  </r>
  <r>
    <x v="2"/>
    <s v="Hépatite E"/>
    <s v="ENNEDI EST"/>
    <x v="12"/>
    <n v="0"/>
    <n v="0"/>
    <n v="0"/>
    <n v="0"/>
    <n v="0"/>
  </r>
  <r>
    <x v="2"/>
    <s v="Rougeole"/>
    <s v="ENNEDI OUEST"/>
    <x v="13"/>
    <n v="7"/>
    <m/>
    <n v="1"/>
    <n v="0"/>
    <n v="0.5"/>
  </r>
  <r>
    <x v="2"/>
    <s v="Hépatite E"/>
    <s v="ENNEDI OUEST"/>
    <x v="13"/>
    <n v="0"/>
    <n v="0"/>
    <n v="0"/>
    <n v="0"/>
    <n v="0"/>
  </r>
  <r>
    <x v="2"/>
    <s v="Rougeole"/>
    <s v="ENNEDI OUEST"/>
    <x v="14"/>
    <n v="3"/>
    <m/>
    <n v="1"/>
    <n v="0"/>
    <n v="0.5"/>
  </r>
  <r>
    <x v="2"/>
    <s v="Hépatite E"/>
    <s v="ENNEDI OUEST"/>
    <x v="14"/>
    <n v="0"/>
    <n v="0"/>
    <n v="0"/>
    <n v="0"/>
    <n v="0"/>
  </r>
  <r>
    <x v="2"/>
    <s v="Rougeole"/>
    <s v="GUÉRA"/>
    <x v="15"/>
    <n v="15"/>
    <m/>
    <n v="1"/>
    <n v="0"/>
    <n v="0.5"/>
  </r>
  <r>
    <x v="2"/>
    <s v="Hépatite E"/>
    <s v="GUÉRA"/>
    <x v="15"/>
    <n v="0"/>
    <n v="0"/>
    <n v="0"/>
    <n v="0"/>
    <n v="0"/>
  </r>
  <r>
    <x v="2"/>
    <s v="Rougeole"/>
    <s v="GUÉRA"/>
    <x v="16"/>
    <n v="4"/>
    <m/>
    <n v="1"/>
    <n v="0"/>
    <n v="0.5"/>
  </r>
  <r>
    <x v="2"/>
    <s v="Hépatite E"/>
    <s v="GUÉRA"/>
    <x v="16"/>
    <n v="0"/>
    <n v="0"/>
    <n v="0"/>
    <n v="0"/>
    <n v="0"/>
  </r>
  <r>
    <x v="2"/>
    <s v="Rougeole"/>
    <s v="GUÉRA"/>
    <x v="17"/>
    <n v="69"/>
    <n v="1"/>
    <n v="1"/>
    <n v="1"/>
    <n v="1"/>
  </r>
  <r>
    <x v="2"/>
    <s v="Hépatite E"/>
    <s v="GUÉRA"/>
    <x v="17"/>
    <n v="0"/>
    <n v="0"/>
    <n v="0"/>
    <n v="0"/>
    <n v="0"/>
  </r>
  <r>
    <x v="2"/>
    <s v="Rougeole"/>
    <s v="GUÉRA"/>
    <x v="18"/>
    <n v="33"/>
    <m/>
    <n v="1"/>
    <n v="0"/>
    <n v="0.5"/>
  </r>
  <r>
    <x v="2"/>
    <s v="Hépatite E"/>
    <s v="GUÉRA"/>
    <x v="18"/>
    <n v="0"/>
    <n v="0"/>
    <n v="0"/>
    <n v="0"/>
    <n v="0"/>
  </r>
  <r>
    <x v="2"/>
    <s v="Rougeole"/>
    <s v="HADJER LAMIS"/>
    <x v="19"/>
    <n v="45"/>
    <m/>
    <n v="1"/>
    <n v="0"/>
    <n v="0.5"/>
  </r>
  <r>
    <x v="2"/>
    <s v="Hépatite E"/>
    <s v="HADJER LAMIS"/>
    <x v="19"/>
    <n v="0"/>
    <n v="0"/>
    <n v="0"/>
    <n v="0"/>
    <n v="0"/>
  </r>
  <r>
    <x v="2"/>
    <s v="Rougeole"/>
    <s v="HADJER LAMIS"/>
    <x v="20"/>
    <n v="40"/>
    <m/>
    <n v="1"/>
    <n v="0"/>
    <n v="0.5"/>
  </r>
  <r>
    <x v="2"/>
    <s v="Hépatite E"/>
    <s v="HADJER LAMIS"/>
    <x v="20"/>
    <n v="0"/>
    <n v="0"/>
    <n v="0"/>
    <n v="0"/>
    <n v="0"/>
  </r>
  <r>
    <x v="2"/>
    <s v="Rougeole"/>
    <s v="HADJER LAMIS"/>
    <x v="21"/>
    <n v="114"/>
    <m/>
    <n v="1"/>
    <n v="0"/>
    <n v="0.5"/>
  </r>
  <r>
    <x v="2"/>
    <s v="Hépatite E"/>
    <s v="HADJER LAMIS"/>
    <x v="21"/>
    <n v="0"/>
    <n v="0"/>
    <n v="0"/>
    <n v="0"/>
    <n v="0"/>
  </r>
  <r>
    <x v="2"/>
    <s v="Rougeole"/>
    <s v="KANEM"/>
    <x v="22"/>
    <n v="22"/>
    <m/>
    <n v="1"/>
    <n v="0"/>
    <n v="0.5"/>
  </r>
  <r>
    <x v="2"/>
    <s v="Hépatite E"/>
    <s v="KANEM"/>
    <x v="22"/>
    <n v="0"/>
    <n v="0"/>
    <n v="0"/>
    <n v="0"/>
    <n v="0"/>
  </r>
  <r>
    <x v="2"/>
    <s v="Rougeole"/>
    <s v="KANEM"/>
    <x v="23"/>
    <n v="34"/>
    <m/>
    <n v="1"/>
    <n v="0"/>
    <n v="0.5"/>
  </r>
  <r>
    <x v="2"/>
    <s v="Hépatite E"/>
    <s v="KANEM"/>
    <x v="23"/>
    <n v="0"/>
    <n v="0"/>
    <n v="0"/>
    <n v="0"/>
    <n v="0"/>
  </r>
  <r>
    <x v="2"/>
    <s v="Rougeole"/>
    <s v="KANEM"/>
    <x v="24"/>
    <n v="6"/>
    <m/>
    <n v="1"/>
    <n v="0"/>
    <n v="0.5"/>
  </r>
  <r>
    <x v="2"/>
    <s v="Hépatite E"/>
    <s v="KANEM"/>
    <x v="24"/>
    <n v="0"/>
    <n v="0"/>
    <n v="0"/>
    <n v="0"/>
    <n v="0"/>
  </r>
  <r>
    <x v="2"/>
    <s v="Rougeole"/>
    <s v="LAC"/>
    <x v="25"/>
    <n v="146"/>
    <m/>
    <n v="1"/>
    <n v="0"/>
    <n v="0.5"/>
  </r>
  <r>
    <x v="2"/>
    <s v="Hépatite E"/>
    <s v="LAC"/>
    <x v="25"/>
    <n v="0"/>
    <n v="0"/>
    <n v="0"/>
    <n v="0"/>
    <n v="0"/>
  </r>
  <r>
    <x v="2"/>
    <s v="Rougeole"/>
    <s v="LAC"/>
    <x v="26"/>
    <n v="42"/>
    <m/>
    <n v="1"/>
    <n v="0"/>
    <n v="0.5"/>
  </r>
  <r>
    <x v="2"/>
    <s v="Hépatite E"/>
    <s v="LAC"/>
    <x v="26"/>
    <n v="0"/>
    <n v="0"/>
    <n v="0"/>
    <n v="0"/>
    <n v="0"/>
  </r>
  <r>
    <x v="2"/>
    <s v="Rougeole"/>
    <s v="LAC"/>
    <x v="27"/>
    <n v="10"/>
    <m/>
    <n v="1"/>
    <n v="0"/>
    <n v="0.5"/>
  </r>
  <r>
    <x v="2"/>
    <s v="Hépatite E"/>
    <s v="LAC"/>
    <x v="27"/>
    <n v="0"/>
    <n v="0"/>
    <n v="0"/>
    <n v="0"/>
    <n v="0"/>
  </r>
  <r>
    <x v="2"/>
    <s v="Rougeole"/>
    <s v="LAC"/>
    <x v="28"/>
    <n v="10"/>
    <m/>
    <n v="1"/>
    <n v="0"/>
    <n v="0.5"/>
  </r>
  <r>
    <x v="2"/>
    <s v="Hépatite E"/>
    <s v="LAC"/>
    <x v="28"/>
    <n v="0"/>
    <n v="0"/>
    <n v="0"/>
    <n v="0"/>
    <n v="0"/>
  </r>
  <r>
    <x v="2"/>
    <s v="Rougeole"/>
    <s v="LOGONE OCCIDENTAL"/>
    <x v="29"/>
    <n v="36"/>
    <m/>
    <n v="1"/>
    <n v="0"/>
    <n v="0.5"/>
  </r>
  <r>
    <x v="2"/>
    <s v="Hépatite E"/>
    <s v="LOGONE OCCIDENTAL"/>
    <x v="29"/>
    <n v="0"/>
    <n v="0"/>
    <n v="0"/>
    <n v="0"/>
    <n v="0"/>
  </r>
  <r>
    <x v="2"/>
    <s v="Rougeole"/>
    <s v="LOGONE OCCIDENTAL"/>
    <x v="30"/>
    <n v="13"/>
    <m/>
    <n v="1"/>
    <n v="0"/>
    <n v="0.5"/>
  </r>
  <r>
    <x v="2"/>
    <s v="Hépatite E"/>
    <s v="LOGONE OCCIDENTAL"/>
    <x v="30"/>
    <n v="0"/>
    <n v="0"/>
    <n v="0"/>
    <n v="0"/>
    <n v="0"/>
  </r>
  <r>
    <x v="2"/>
    <s v="Rougeole"/>
    <s v="LOGONE OCCIDENTAL"/>
    <x v="31"/>
    <n v="5"/>
    <m/>
    <n v="1"/>
    <n v="0"/>
    <n v="0.5"/>
  </r>
  <r>
    <x v="2"/>
    <s v="Hépatite E"/>
    <s v="LOGONE OCCIDENTAL"/>
    <x v="31"/>
    <n v="0"/>
    <n v="0"/>
    <n v="0"/>
    <n v="0"/>
    <n v="0"/>
  </r>
  <r>
    <x v="2"/>
    <s v="Rougeole"/>
    <s v="LOGONE OCCIDENTAL"/>
    <x v="32"/>
    <n v="44"/>
    <m/>
    <n v="1"/>
    <n v="0"/>
    <n v="0.5"/>
  </r>
  <r>
    <x v="2"/>
    <s v="Hépatite E"/>
    <s v="LOGONE OCCIDENTAL"/>
    <x v="32"/>
    <n v="0"/>
    <n v="0"/>
    <n v="0"/>
    <n v="0"/>
    <n v="0"/>
  </r>
  <r>
    <x v="2"/>
    <s v="Rougeole"/>
    <s v="LOGONE ORIENTAL"/>
    <x v="33"/>
    <n v="71"/>
    <m/>
    <n v="1"/>
    <n v="0"/>
    <n v="0.5"/>
  </r>
  <r>
    <x v="2"/>
    <s v="Hépatite E"/>
    <s v="LOGONE ORIENTAL"/>
    <x v="33"/>
    <n v="0"/>
    <n v="0"/>
    <n v="0"/>
    <n v="0"/>
    <n v="0"/>
  </r>
  <r>
    <x v="2"/>
    <s v="Rougeole"/>
    <s v="LOGONE ORIENTAL"/>
    <x v="34"/>
    <n v="36"/>
    <m/>
    <n v="1"/>
    <n v="0"/>
    <n v="0.5"/>
  </r>
  <r>
    <x v="2"/>
    <s v="Hépatite E"/>
    <s v="LOGONE ORIENTAL"/>
    <x v="34"/>
    <n v="0"/>
    <n v="0"/>
    <n v="0"/>
    <n v="0"/>
    <n v="0"/>
  </r>
  <r>
    <x v="2"/>
    <s v="Rougeole"/>
    <s v="LOGONE ORIENTAL"/>
    <x v="35"/>
    <n v="71"/>
    <m/>
    <n v="1"/>
    <n v="0"/>
    <n v="0.5"/>
  </r>
  <r>
    <x v="2"/>
    <s v="Hépatite E"/>
    <s v="LOGONE ORIENTAL"/>
    <x v="35"/>
    <n v="0"/>
    <n v="0"/>
    <n v="0"/>
    <n v="0"/>
    <n v="0"/>
  </r>
  <r>
    <x v="2"/>
    <s v="Rougeole"/>
    <s v="LOGONE ORIENTAL"/>
    <x v="36"/>
    <n v="17"/>
    <m/>
    <n v="1"/>
    <n v="0"/>
    <n v="0.5"/>
  </r>
  <r>
    <x v="2"/>
    <s v="Hépatite E"/>
    <s v="LOGONE ORIENTAL"/>
    <x v="36"/>
    <n v="0"/>
    <n v="0"/>
    <n v="0"/>
    <n v="0"/>
    <n v="0"/>
  </r>
  <r>
    <x v="2"/>
    <s v="Rougeole"/>
    <s v="LOGONE ORIENTAL"/>
    <x v="37"/>
    <n v="10"/>
    <m/>
    <n v="1"/>
    <n v="0"/>
    <n v="0.5"/>
  </r>
  <r>
    <x v="2"/>
    <s v="Hépatite E"/>
    <s v="LOGONE ORIENTAL"/>
    <x v="37"/>
    <n v="0"/>
    <n v="0"/>
    <n v="0"/>
    <n v="0"/>
    <n v="0"/>
  </r>
  <r>
    <x v="2"/>
    <s v="Rougeole"/>
    <s v="LOGONE ORIENTAL"/>
    <x v="38"/>
    <n v="4"/>
    <m/>
    <n v="1"/>
    <n v="0"/>
    <n v="0.5"/>
  </r>
  <r>
    <x v="2"/>
    <s v="Hépatite E"/>
    <s v="LOGONE ORIENTAL"/>
    <x v="38"/>
    <n v="0"/>
    <n v="0"/>
    <n v="0"/>
    <n v="0"/>
    <n v="0"/>
  </r>
  <r>
    <x v="2"/>
    <s v="Rougeole"/>
    <s v="MANDOUL"/>
    <x v="39"/>
    <n v="115"/>
    <m/>
    <n v="1"/>
    <n v="0"/>
    <n v="0.5"/>
  </r>
  <r>
    <x v="2"/>
    <s v="Hépatite E"/>
    <s v="MANDOUL"/>
    <x v="39"/>
    <n v="0"/>
    <n v="0"/>
    <n v="0"/>
    <n v="0"/>
    <n v="0"/>
  </r>
  <r>
    <x v="2"/>
    <s v="Rougeole"/>
    <s v="MANDOUL"/>
    <x v="40"/>
    <n v="90"/>
    <m/>
    <n v="1"/>
    <n v="0"/>
    <n v="0.5"/>
  </r>
  <r>
    <x v="2"/>
    <s v="Hépatite E"/>
    <s v="MANDOUL"/>
    <x v="40"/>
    <n v="0"/>
    <n v="0"/>
    <n v="0"/>
    <n v="0"/>
    <n v="0"/>
  </r>
  <r>
    <x v="2"/>
    <s v="Rougeole"/>
    <s v="MANDOUL"/>
    <x v="41"/>
    <n v="189"/>
    <m/>
    <n v="1"/>
    <n v="0"/>
    <n v="0.5"/>
  </r>
  <r>
    <x v="2"/>
    <s v="Hépatite E"/>
    <s v="MANDOUL"/>
    <x v="41"/>
    <n v="0"/>
    <n v="0"/>
    <n v="0"/>
    <n v="0"/>
    <n v="0"/>
  </r>
  <r>
    <x v="2"/>
    <s v="Rougeole"/>
    <s v="MAYO KEBBI EST"/>
    <x v="42"/>
    <n v="557"/>
    <m/>
    <n v="1"/>
    <n v="0"/>
    <n v="0.5"/>
  </r>
  <r>
    <x v="2"/>
    <s v="Hépatite E"/>
    <s v="MAYO KEBBI EST"/>
    <x v="42"/>
    <n v="0"/>
    <n v="0"/>
    <n v="0"/>
    <n v="0"/>
    <n v="0"/>
  </r>
  <r>
    <x v="2"/>
    <s v="Rougeole"/>
    <s v="MAYO KEBBI EST"/>
    <x v="43"/>
    <n v="37"/>
    <m/>
    <n v="1"/>
    <n v="0"/>
    <n v="0.5"/>
  </r>
  <r>
    <x v="2"/>
    <s v="Hépatite E"/>
    <s v="MAYO KEBBI EST"/>
    <x v="43"/>
    <n v="0"/>
    <n v="0"/>
    <n v="0"/>
    <n v="0"/>
    <n v="0"/>
  </r>
  <r>
    <x v="2"/>
    <s v="Rougeole"/>
    <s v="MAYO KEBBI EST"/>
    <x v="44"/>
    <n v="66"/>
    <m/>
    <n v="1"/>
    <n v="0"/>
    <n v="0.5"/>
  </r>
  <r>
    <x v="2"/>
    <s v="Hépatite E"/>
    <s v="MAYO KEBBI EST"/>
    <x v="44"/>
    <n v="0"/>
    <n v="0"/>
    <n v="0"/>
    <n v="0"/>
    <n v="0"/>
  </r>
  <r>
    <x v="2"/>
    <s v="Rougeole"/>
    <s v="MAYO KEBBI EST"/>
    <x v="45"/>
    <n v="1741"/>
    <m/>
    <n v="1"/>
    <n v="0"/>
    <n v="0.5"/>
  </r>
  <r>
    <x v="2"/>
    <s v="Hépatite E"/>
    <s v="MAYO KEBBI EST"/>
    <x v="45"/>
    <n v="0"/>
    <n v="0"/>
    <n v="0"/>
    <n v="0"/>
    <n v="0"/>
  </r>
  <r>
    <x v="2"/>
    <s v="Rougeole"/>
    <s v="MAYO KEBBI OUEST"/>
    <x v="46"/>
    <n v="200"/>
    <m/>
    <n v="1"/>
    <n v="0"/>
    <n v="0.5"/>
  </r>
  <r>
    <x v="2"/>
    <s v="Hépatite E"/>
    <s v="MAYO KEBBI OUEST"/>
    <x v="46"/>
    <n v="0"/>
    <n v="0"/>
    <n v="0"/>
    <n v="0"/>
    <n v="0"/>
  </r>
  <r>
    <x v="2"/>
    <s v="Rougeole"/>
    <s v="MAYO KEBBI OUEST"/>
    <x v="47"/>
    <n v="67"/>
    <m/>
    <n v="1"/>
    <n v="0"/>
    <n v="0.5"/>
  </r>
  <r>
    <x v="2"/>
    <s v="Hépatite E"/>
    <s v="MAYO KEBBI OUEST"/>
    <x v="47"/>
    <n v="0"/>
    <n v="0"/>
    <n v="0"/>
    <n v="0"/>
    <n v="0"/>
  </r>
  <r>
    <x v="2"/>
    <s v="Rougeole"/>
    <s v="MAYO KEBBI OUEST"/>
    <x v="48"/>
    <n v="100"/>
    <m/>
    <n v="1"/>
    <n v="0"/>
    <n v="0.5"/>
  </r>
  <r>
    <x v="2"/>
    <s v="Hépatite E"/>
    <s v="MAYO KEBBI OUEST"/>
    <x v="48"/>
    <n v="0"/>
    <n v="0"/>
    <n v="0"/>
    <n v="0"/>
    <n v="0"/>
  </r>
  <r>
    <x v="2"/>
    <s v="Rougeole"/>
    <s v="MOYEN CHARI"/>
    <x v="49"/>
    <n v="68"/>
    <m/>
    <n v="1"/>
    <n v="0"/>
    <n v="0.5"/>
  </r>
  <r>
    <x v="2"/>
    <s v="Hépatite E"/>
    <s v="MOYEN CHARI"/>
    <x v="49"/>
    <n v="0"/>
    <n v="0"/>
    <n v="0"/>
    <n v="0"/>
    <n v="0"/>
  </r>
  <r>
    <x v="2"/>
    <s v="Rougeole"/>
    <s v="MOYEN CHARI"/>
    <x v="50"/>
    <n v="145"/>
    <m/>
    <n v="1"/>
    <n v="0"/>
    <n v="0.5"/>
  </r>
  <r>
    <x v="2"/>
    <s v="Hépatite E"/>
    <s v="MOYEN CHARI"/>
    <x v="50"/>
    <n v="0"/>
    <n v="0"/>
    <n v="0"/>
    <n v="0"/>
    <n v="0"/>
  </r>
  <r>
    <x v="2"/>
    <s v="Rougeole"/>
    <s v="MOYEN CHARI"/>
    <x v="51"/>
    <n v="111"/>
    <m/>
    <n v="1"/>
    <n v="0"/>
    <n v="0.5"/>
  </r>
  <r>
    <x v="2"/>
    <s v="Hépatite E"/>
    <s v="MOYEN CHARI"/>
    <x v="51"/>
    <n v="0"/>
    <n v="0"/>
    <n v="0"/>
    <n v="0"/>
    <n v="0"/>
  </r>
  <r>
    <x v="2"/>
    <s v="Rougeole"/>
    <s v="N'DJAMENA"/>
    <x v="52"/>
    <n v="577"/>
    <n v="5"/>
    <n v="1"/>
    <n v="1"/>
    <n v="1"/>
  </r>
  <r>
    <x v="2"/>
    <s v="Hépatite E"/>
    <s v="N'DJAMENA"/>
    <x v="52"/>
    <n v="0"/>
    <n v="0"/>
    <n v="0"/>
    <n v="0"/>
    <n v="0"/>
  </r>
  <r>
    <x v="2"/>
    <s v="Rougeole"/>
    <s v="OUADDAÏ"/>
    <x v="53"/>
    <n v="100"/>
    <m/>
    <n v="1"/>
    <n v="0"/>
    <n v="0.5"/>
  </r>
  <r>
    <x v="2"/>
    <s v="Hépatite E"/>
    <s v="OUADDAÏ"/>
    <x v="53"/>
    <n v="0"/>
    <n v="0"/>
    <n v="0"/>
    <n v="0"/>
    <n v="0"/>
  </r>
  <r>
    <x v="2"/>
    <s v="Rougeole"/>
    <s v="OUADDAÏ"/>
    <x v="54"/>
    <n v="40"/>
    <m/>
    <n v="1"/>
    <n v="0"/>
    <n v="0.5"/>
  </r>
  <r>
    <x v="2"/>
    <s v="Hépatite E"/>
    <s v="OUADDAÏ"/>
    <x v="54"/>
    <n v="0"/>
    <n v="0"/>
    <n v="0"/>
    <n v="0"/>
    <n v="0"/>
  </r>
  <r>
    <x v="2"/>
    <s v="Rougeole"/>
    <s v="OUADDAÏ"/>
    <x v="55"/>
    <n v="10"/>
    <m/>
    <n v="1"/>
    <n v="0"/>
    <n v="0.5"/>
  </r>
  <r>
    <x v="2"/>
    <s v="Hépatite E"/>
    <s v="OUADDAÏ"/>
    <x v="55"/>
    <n v="0"/>
    <n v="0"/>
    <n v="0"/>
    <n v="0"/>
    <n v="0"/>
  </r>
  <r>
    <x v="2"/>
    <s v="Rougeole"/>
    <s v="SALAMAT"/>
    <x v="56"/>
    <n v="1057"/>
    <m/>
    <n v="1"/>
    <n v="0"/>
    <n v="0.5"/>
  </r>
  <r>
    <x v="2"/>
    <s v="Hépatite E"/>
    <s v="SALAMAT"/>
    <x v="56"/>
    <n v="0"/>
    <n v="0"/>
    <n v="0"/>
    <n v="0"/>
    <n v="0"/>
  </r>
  <r>
    <x v="2"/>
    <s v="Rougeole"/>
    <s v="SALAMAT"/>
    <x v="57"/>
    <n v="4"/>
    <m/>
    <n v="1"/>
    <n v="0"/>
    <n v="0.5"/>
  </r>
  <r>
    <x v="2"/>
    <s v="Hépatite E"/>
    <s v="SALAMAT"/>
    <x v="57"/>
    <n v="0"/>
    <n v="0"/>
    <n v="0"/>
    <n v="0"/>
    <n v="0"/>
  </r>
  <r>
    <x v="2"/>
    <s v="Rougeole"/>
    <s v="SALAMAT"/>
    <x v="58"/>
    <n v="26"/>
    <n v="1"/>
    <n v="1"/>
    <n v="1"/>
    <n v="1"/>
  </r>
  <r>
    <x v="2"/>
    <s v="Hépatite E"/>
    <s v="SALAMAT"/>
    <x v="58"/>
    <n v="0"/>
    <n v="0"/>
    <n v="0"/>
    <n v="0"/>
    <n v="0"/>
  </r>
  <r>
    <x v="2"/>
    <s v="Rougeole"/>
    <s v="SILA"/>
    <x v="59"/>
    <n v="7"/>
    <m/>
    <n v="1"/>
    <n v="0"/>
    <n v="0.5"/>
  </r>
  <r>
    <x v="2"/>
    <s v="Hépatite E"/>
    <s v="SILA"/>
    <x v="59"/>
    <n v="0"/>
    <n v="0"/>
    <n v="0"/>
    <n v="0"/>
    <n v="0"/>
  </r>
  <r>
    <x v="2"/>
    <s v="Rougeole"/>
    <s v="SILA"/>
    <x v="60"/>
    <n v="229"/>
    <n v="1"/>
    <n v="1"/>
    <n v="1"/>
    <n v="1"/>
  </r>
  <r>
    <x v="2"/>
    <s v="Hépatite E"/>
    <s v="SILA"/>
    <x v="60"/>
    <n v="0"/>
    <n v="0"/>
    <n v="0"/>
    <n v="0"/>
    <n v="0"/>
  </r>
  <r>
    <x v="2"/>
    <s v="Rougeole"/>
    <s v="TANDJILÉ"/>
    <x v="61"/>
    <n v="65"/>
    <m/>
    <n v="1"/>
    <n v="0"/>
    <n v="0.5"/>
  </r>
  <r>
    <x v="2"/>
    <s v="Hépatite E"/>
    <s v="TANDJILÉ"/>
    <x v="61"/>
    <n v="0"/>
    <n v="0"/>
    <n v="0"/>
    <n v="0"/>
    <n v="0"/>
  </r>
  <r>
    <x v="2"/>
    <s v="Rougeole"/>
    <s v="TANDJILÉ"/>
    <x v="62"/>
    <n v="8"/>
    <m/>
    <n v="1"/>
    <n v="0"/>
    <n v="0.5"/>
  </r>
  <r>
    <x v="2"/>
    <s v="Hépatite E"/>
    <s v="TANDJILÉ"/>
    <x v="62"/>
    <n v="0"/>
    <n v="0"/>
    <n v="0"/>
    <n v="0"/>
    <n v="0"/>
  </r>
  <r>
    <x v="2"/>
    <s v="Rougeole"/>
    <s v="TANDJILÉ"/>
    <x v="63"/>
    <n v="164"/>
    <m/>
    <n v="1"/>
    <n v="0"/>
    <n v="0.5"/>
  </r>
  <r>
    <x v="2"/>
    <s v="Hépatite E"/>
    <s v="TANDJILÉ"/>
    <x v="63"/>
    <n v="0"/>
    <n v="0"/>
    <n v="0"/>
    <n v="0"/>
    <n v="0"/>
  </r>
  <r>
    <x v="2"/>
    <s v="Rougeole"/>
    <s v="TIBESTI"/>
    <x v="64"/>
    <n v="39"/>
    <m/>
    <n v="1"/>
    <n v="0"/>
    <n v="0.5"/>
  </r>
  <r>
    <x v="2"/>
    <s v="Hépatite E"/>
    <s v="TIBESTI"/>
    <x v="64"/>
    <n v="0"/>
    <n v="0"/>
    <n v="0"/>
    <n v="0"/>
    <n v="0"/>
  </r>
  <r>
    <x v="2"/>
    <s v="Rougeole"/>
    <s v="TIBESTI"/>
    <x v="65"/>
    <m/>
    <m/>
    <n v="0"/>
    <n v="0"/>
    <n v="0"/>
  </r>
  <r>
    <x v="2"/>
    <s v="Hépatite E"/>
    <s v="TIBESTI"/>
    <x v="65"/>
    <n v="0"/>
    <n v="0"/>
    <n v="0"/>
    <n v="0"/>
    <n v="0"/>
  </r>
  <r>
    <x v="2"/>
    <s v="Rougeole"/>
    <s v="WADI FIRA"/>
    <x v="66"/>
    <n v="41"/>
    <m/>
    <n v="1"/>
    <n v="0"/>
    <n v="0.5"/>
  </r>
  <r>
    <x v="2"/>
    <s v="Hépatite E"/>
    <s v="WADI FIRA"/>
    <x v="66"/>
    <n v="0"/>
    <n v="0"/>
    <n v="0"/>
    <n v="0"/>
    <n v="0"/>
  </r>
  <r>
    <x v="2"/>
    <s v="Rougeole"/>
    <s v="WADI FIRA"/>
    <x v="67"/>
    <m/>
    <m/>
    <n v="0"/>
    <n v="0"/>
    <n v="0"/>
  </r>
  <r>
    <x v="2"/>
    <s v="Hépatite E"/>
    <s v="WADI FIRA"/>
    <x v="67"/>
    <n v="0"/>
    <n v="0"/>
    <n v="0"/>
    <n v="0"/>
    <n v="0"/>
  </r>
  <r>
    <x v="2"/>
    <s v="Rougeole"/>
    <s v="WADI FIRA"/>
    <x v="68"/>
    <n v="81"/>
    <m/>
    <n v="1"/>
    <n v="0"/>
    <n v="0.5"/>
  </r>
  <r>
    <x v="2"/>
    <s v="Hépatite E"/>
    <s v="WADI FIRA"/>
    <x v="68"/>
    <n v="0"/>
    <n v="0"/>
    <n v="0"/>
    <n v="0"/>
    <n v="0"/>
  </r>
  <r>
    <x v="2"/>
    <s v="Rougeole"/>
    <s v="WADI FIRA"/>
    <x v="69"/>
    <n v="30"/>
    <m/>
    <n v="1"/>
    <n v="0"/>
    <n v="0.5"/>
  </r>
  <r>
    <x v="2"/>
    <s v="Hépatite E"/>
    <s v="WADI FIRA"/>
    <x v="69"/>
    <n v="0"/>
    <n v="0"/>
    <n v="0"/>
    <n v="0"/>
    <n v="0"/>
  </r>
  <r>
    <x v="3"/>
    <s v="Cholera"/>
    <s v="BARH EL GAZEL"/>
    <x v="0"/>
    <m/>
    <m/>
    <n v="0"/>
    <n v="0"/>
    <n v="0"/>
  </r>
  <r>
    <x v="3"/>
    <s v="Rougeole"/>
    <s v="BARH EL GAZEL"/>
    <x v="0"/>
    <n v="24"/>
    <m/>
    <n v="1"/>
    <n v="0"/>
    <n v="0.5"/>
  </r>
  <r>
    <x v="3"/>
    <s v="Hépatite E"/>
    <s v="BARH EL GAZEL"/>
    <x v="0"/>
    <m/>
    <n v="0"/>
    <n v="0"/>
    <n v="0"/>
    <n v="0"/>
  </r>
  <r>
    <x v="3"/>
    <s v="Cholera"/>
    <s v="BARH EL GAZEL"/>
    <x v="1"/>
    <m/>
    <m/>
    <n v="0"/>
    <n v="0"/>
    <n v="0"/>
  </r>
  <r>
    <x v="3"/>
    <s v="Rougeole"/>
    <s v="BARH EL GAZEL"/>
    <x v="1"/>
    <n v="48"/>
    <m/>
    <n v="1"/>
    <n v="0"/>
    <n v="0.5"/>
  </r>
  <r>
    <x v="3"/>
    <s v="Hépatite E"/>
    <s v="BARH EL GAZEL"/>
    <x v="1"/>
    <m/>
    <n v="0"/>
    <n v="0"/>
    <n v="0"/>
    <n v="0"/>
  </r>
  <r>
    <x v="3"/>
    <s v="Cholera"/>
    <s v="BARH EL GAZEL"/>
    <x v="2"/>
    <m/>
    <m/>
    <n v="0"/>
    <n v="0"/>
    <n v="0"/>
  </r>
  <r>
    <x v="3"/>
    <s v="Rougeole"/>
    <s v="BARH EL GAZEL"/>
    <x v="2"/>
    <n v="32"/>
    <m/>
    <n v="1"/>
    <n v="0"/>
    <n v="0.5"/>
  </r>
  <r>
    <x v="3"/>
    <s v="Hépatite E"/>
    <s v="BARH EL GAZEL"/>
    <x v="2"/>
    <m/>
    <n v="0"/>
    <n v="0"/>
    <n v="0"/>
    <n v="0"/>
  </r>
  <r>
    <x v="3"/>
    <s v="Cholera"/>
    <s v="BATHA"/>
    <x v="3"/>
    <m/>
    <m/>
    <n v="0"/>
    <n v="0"/>
    <n v="0"/>
  </r>
  <r>
    <x v="3"/>
    <s v="Rougeole"/>
    <s v="BATHA"/>
    <x v="3"/>
    <n v="297"/>
    <m/>
    <n v="1"/>
    <n v="0"/>
    <n v="0.5"/>
  </r>
  <r>
    <x v="3"/>
    <s v="Hépatite E"/>
    <s v="BATHA"/>
    <x v="3"/>
    <m/>
    <n v="0"/>
    <n v="0"/>
    <n v="0"/>
    <n v="0"/>
  </r>
  <r>
    <x v="3"/>
    <s v="Cholera"/>
    <s v="BATHA"/>
    <x v="4"/>
    <m/>
    <m/>
    <n v="0"/>
    <n v="0"/>
    <n v="0"/>
  </r>
  <r>
    <x v="3"/>
    <s v="Rougeole"/>
    <s v="BATHA"/>
    <x v="4"/>
    <n v="38"/>
    <m/>
    <n v="1"/>
    <n v="0"/>
    <n v="0.5"/>
  </r>
  <r>
    <x v="3"/>
    <s v="Hépatite E"/>
    <s v="BATHA"/>
    <x v="4"/>
    <m/>
    <n v="0"/>
    <n v="0"/>
    <n v="0"/>
    <n v="0"/>
  </r>
  <r>
    <x v="3"/>
    <s v="Cholera"/>
    <s v="BATHA"/>
    <x v="5"/>
    <m/>
    <m/>
    <n v="0"/>
    <n v="0"/>
    <n v="0"/>
  </r>
  <r>
    <x v="3"/>
    <s v="Rougeole"/>
    <s v="BATHA"/>
    <x v="5"/>
    <n v="40"/>
    <m/>
    <n v="1"/>
    <n v="0"/>
    <n v="0.5"/>
  </r>
  <r>
    <x v="3"/>
    <s v="Hépatite E"/>
    <s v="BATHA"/>
    <x v="5"/>
    <m/>
    <n v="0"/>
    <n v="0"/>
    <n v="0"/>
    <n v="0"/>
  </r>
  <r>
    <x v="3"/>
    <s v="Cholera"/>
    <s v="BORKOU"/>
    <x v="6"/>
    <m/>
    <m/>
    <n v="0"/>
    <n v="0"/>
    <n v="0"/>
  </r>
  <r>
    <x v="3"/>
    <s v="Rougeole"/>
    <s v="BORKOU"/>
    <x v="6"/>
    <n v="118"/>
    <m/>
    <n v="1"/>
    <n v="0"/>
    <n v="0.5"/>
  </r>
  <r>
    <x v="3"/>
    <s v="Hépatite E"/>
    <s v="BORKOU"/>
    <x v="6"/>
    <m/>
    <n v="0"/>
    <n v="0"/>
    <n v="0"/>
    <n v="0"/>
  </r>
  <r>
    <x v="3"/>
    <s v="Cholera"/>
    <s v="BORKOU"/>
    <x v="7"/>
    <m/>
    <m/>
    <n v="0"/>
    <n v="0"/>
    <n v="0"/>
  </r>
  <r>
    <x v="3"/>
    <s v="Rougeole"/>
    <s v="BORKOU"/>
    <x v="7"/>
    <n v="15"/>
    <m/>
    <n v="1"/>
    <n v="0"/>
    <n v="0.5"/>
  </r>
  <r>
    <x v="3"/>
    <s v="Hépatite E"/>
    <s v="BORKOU"/>
    <x v="7"/>
    <m/>
    <n v="0"/>
    <n v="0"/>
    <n v="0"/>
    <n v="0"/>
  </r>
  <r>
    <x v="3"/>
    <s v="Cholera"/>
    <s v="CHARI BAGUIRMI"/>
    <x v="8"/>
    <m/>
    <m/>
    <n v="0"/>
    <n v="0"/>
    <n v="0"/>
  </r>
  <r>
    <x v="3"/>
    <s v="Rougeole"/>
    <s v="CHARI BAGUIRMI"/>
    <x v="8"/>
    <n v="111"/>
    <m/>
    <n v="1"/>
    <n v="0"/>
    <n v="0.5"/>
  </r>
  <r>
    <x v="3"/>
    <s v="Hépatite E"/>
    <s v="CHARI BAGUIRMI"/>
    <x v="8"/>
    <m/>
    <n v="0"/>
    <n v="0"/>
    <n v="0"/>
    <n v="0"/>
  </r>
  <r>
    <x v="3"/>
    <s v="Cholera"/>
    <s v="CHARI BAGUIRMI"/>
    <x v="9"/>
    <m/>
    <m/>
    <n v="0"/>
    <n v="0"/>
    <n v="0"/>
  </r>
  <r>
    <x v="3"/>
    <s v="Rougeole"/>
    <s v="CHARI BAGUIRMI"/>
    <x v="9"/>
    <n v="20"/>
    <m/>
    <n v="1"/>
    <n v="0"/>
    <n v="0.5"/>
  </r>
  <r>
    <x v="3"/>
    <s v="Hépatite E"/>
    <s v="CHARI BAGUIRMI"/>
    <x v="9"/>
    <m/>
    <n v="0"/>
    <n v="0"/>
    <n v="0"/>
    <n v="0"/>
  </r>
  <r>
    <x v="3"/>
    <s v="Cholera"/>
    <s v="CHARI BAGUIRMI"/>
    <x v="10"/>
    <m/>
    <m/>
    <n v="0"/>
    <n v="0"/>
    <n v="0"/>
  </r>
  <r>
    <x v="3"/>
    <s v="Rougeole"/>
    <s v="CHARI BAGUIRMI"/>
    <x v="10"/>
    <n v="12"/>
    <m/>
    <n v="1"/>
    <n v="0"/>
    <n v="0.5"/>
  </r>
  <r>
    <x v="3"/>
    <s v="Hépatite E"/>
    <s v="CHARI BAGUIRMI"/>
    <x v="10"/>
    <m/>
    <n v="0"/>
    <n v="0"/>
    <n v="0"/>
    <n v="0"/>
  </r>
  <r>
    <x v="3"/>
    <s v="Cholera"/>
    <s v="ENNEDI EST"/>
    <x v="11"/>
    <m/>
    <m/>
    <n v="0"/>
    <n v="0"/>
    <n v="0"/>
  </r>
  <r>
    <x v="3"/>
    <s v="Rougeole"/>
    <s v="ENNEDI EST"/>
    <x v="11"/>
    <n v="11"/>
    <m/>
    <n v="1"/>
    <n v="0"/>
    <n v="0.5"/>
  </r>
  <r>
    <x v="3"/>
    <s v="Hépatite E"/>
    <s v="ENNEDI EST"/>
    <x v="11"/>
    <m/>
    <n v="0"/>
    <n v="0"/>
    <n v="0"/>
    <n v="0"/>
  </r>
  <r>
    <x v="3"/>
    <s v="Cholera"/>
    <s v="ENNEDI EST"/>
    <x v="12"/>
    <m/>
    <m/>
    <n v="0"/>
    <n v="0"/>
    <n v="0"/>
  </r>
  <r>
    <x v="3"/>
    <s v="Rougeole"/>
    <s v="ENNEDI EST"/>
    <x v="12"/>
    <m/>
    <m/>
    <n v="0"/>
    <n v="0"/>
    <n v="0"/>
  </r>
  <r>
    <x v="3"/>
    <s v="Hépatite E"/>
    <s v="ENNEDI EST"/>
    <x v="12"/>
    <m/>
    <n v="0"/>
    <n v="0"/>
    <n v="0"/>
    <n v="0"/>
  </r>
  <r>
    <x v="3"/>
    <s v="Cholera"/>
    <s v="ENNEDI OUEST"/>
    <x v="13"/>
    <m/>
    <m/>
    <n v="0"/>
    <n v="0"/>
    <n v="0"/>
  </r>
  <r>
    <x v="3"/>
    <s v="Rougeole"/>
    <s v="ENNEDI OUEST"/>
    <x v="13"/>
    <n v="33"/>
    <m/>
    <n v="1"/>
    <n v="0"/>
    <n v="0.5"/>
  </r>
  <r>
    <x v="3"/>
    <s v="Hépatite E"/>
    <s v="ENNEDI OUEST"/>
    <x v="13"/>
    <m/>
    <n v="0"/>
    <n v="0"/>
    <n v="0"/>
    <n v="0"/>
  </r>
  <r>
    <x v="3"/>
    <s v="Cholera"/>
    <s v="ENNEDI OUEST"/>
    <x v="14"/>
    <m/>
    <m/>
    <n v="0"/>
    <n v="0"/>
    <n v="0"/>
  </r>
  <r>
    <x v="3"/>
    <s v="Rougeole"/>
    <s v="ENNEDI OUEST"/>
    <x v="14"/>
    <n v="2"/>
    <m/>
    <n v="1"/>
    <n v="0"/>
    <n v="0.5"/>
  </r>
  <r>
    <x v="3"/>
    <s v="Hépatite E"/>
    <s v="ENNEDI OUEST"/>
    <x v="14"/>
    <m/>
    <n v="0"/>
    <n v="0"/>
    <n v="0"/>
    <n v="0"/>
  </r>
  <r>
    <x v="3"/>
    <s v="Cholera"/>
    <s v="GUÉRA"/>
    <x v="15"/>
    <m/>
    <m/>
    <n v="0"/>
    <n v="0"/>
    <n v="0"/>
  </r>
  <r>
    <x v="3"/>
    <s v="Rougeole"/>
    <s v="GUÉRA"/>
    <x v="15"/>
    <n v="43"/>
    <m/>
    <n v="1"/>
    <n v="0"/>
    <n v="0.5"/>
  </r>
  <r>
    <x v="3"/>
    <s v="Hépatite E"/>
    <s v="GUÉRA"/>
    <x v="15"/>
    <m/>
    <n v="0"/>
    <n v="0"/>
    <n v="0"/>
    <n v="0"/>
  </r>
  <r>
    <x v="3"/>
    <s v="Cholera"/>
    <s v="GUÉRA"/>
    <x v="16"/>
    <m/>
    <m/>
    <n v="0"/>
    <n v="0"/>
    <n v="0"/>
  </r>
  <r>
    <x v="3"/>
    <s v="Rougeole"/>
    <s v="GUÉRA"/>
    <x v="16"/>
    <n v="37"/>
    <m/>
    <n v="1"/>
    <n v="0"/>
    <n v="0.5"/>
  </r>
  <r>
    <x v="3"/>
    <s v="Hépatite E"/>
    <s v="GUÉRA"/>
    <x v="16"/>
    <m/>
    <n v="0"/>
    <n v="0"/>
    <n v="0"/>
    <n v="0"/>
  </r>
  <r>
    <x v="3"/>
    <s v="Cholera"/>
    <s v="GUÉRA"/>
    <x v="17"/>
    <n v="64"/>
    <n v="4"/>
    <n v="1"/>
    <n v="1"/>
    <n v="1"/>
  </r>
  <r>
    <x v="3"/>
    <s v="Rougeole"/>
    <s v="GUÉRA"/>
    <x v="17"/>
    <n v="33"/>
    <m/>
    <n v="1"/>
    <n v="0"/>
    <n v="0.5"/>
  </r>
  <r>
    <x v="3"/>
    <s v="Hépatite E"/>
    <s v="GUÉRA"/>
    <x v="17"/>
    <m/>
    <n v="0"/>
    <n v="0"/>
    <n v="0"/>
    <n v="0"/>
  </r>
  <r>
    <x v="3"/>
    <s v="Cholera"/>
    <s v="GUÉRA"/>
    <x v="18"/>
    <m/>
    <m/>
    <n v="0"/>
    <n v="0"/>
    <n v="0"/>
  </r>
  <r>
    <x v="3"/>
    <s v="Rougeole"/>
    <s v="GUÉRA"/>
    <x v="18"/>
    <n v="40"/>
    <m/>
    <n v="1"/>
    <n v="0"/>
    <n v="0.5"/>
  </r>
  <r>
    <x v="3"/>
    <s v="Hépatite E"/>
    <s v="GUÉRA"/>
    <x v="18"/>
    <m/>
    <n v="0"/>
    <n v="0"/>
    <n v="0"/>
    <n v="0"/>
  </r>
  <r>
    <x v="3"/>
    <s v="Cholera"/>
    <s v="HADJER LAMIS"/>
    <x v="19"/>
    <m/>
    <m/>
    <n v="0"/>
    <n v="0"/>
    <n v="0"/>
  </r>
  <r>
    <x v="3"/>
    <s v="Rougeole"/>
    <s v="HADJER LAMIS"/>
    <x v="19"/>
    <n v="11"/>
    <m/>
    <n v="1"/>
    <n v="0"/>
    <n v="0.5"/>
  </r>
  <r>
    <x v="3"/>
    <s v="Hépatite E"/>
    <s v="HADJER LAMIS"/>
    <x v="19"/>
    <m/>
    <n v="0"/>
    <n v="0"/>
    <n v="0"/>
    <n v="0"/>
  </r>
  <r>
    <x v="3"/>
    <s v="Cholera"/>
    <s v="HADJER LAMIS"/>
    <x v="20"/>
    <m/>
    <m/>
    <n v="0"/>
    <n v="0"/>
    <n v="0"/>
  </r>
  <r>
    <x v="3"/>
    <s v="Rougeole"/>
    <s v="HADJER LAMIS"/>
    <x v="20"/>
    <n v="11"/>
    <m/>
    <n v="1"/>
    <n v="0"/>
    <n v="0.5"/>
  </r>
  <r>
    <x v="3"/>
    <s v="Hépatite E"/>
    <s v="HADJER LAMIS"/>
    <x v="20"/>
    <m/>
    <n v="0"/>
    <n v="0"/>
    <n v="0"/>
    <n v="0"/>
  </r>
  <r>
    <x v="3"/>
    <s v="Cholera"/>
    <s v="HADJER LAMIS"/>
    <x v="21"/>
    <m/>
    <m/>
    <n v="0"/>
    <n v="0"/>
    <n v="0"/>
  </r>
  <r>
    <x v="3"/>
    <s v="Rougeole"/>
    <s v="HADJER LAMIS"/>
    <x v="21"/>
    <n v="69"/>
    <m/>
    <n v="1"/>
    <n v="0"/>
    <n v="0.5"/>
  </r>
  <r>
    <x v="3"/>
    <s v="Hépatite E"/>
    <s v="HADJER LAMIS"/>
    <x v="21"/>
    <m/>
    <n v="0"/>
    <n v="0"/>
    <n v="0"/>
    <n v="0"/>
  </r>
  <r>
    <x v="3"/>
    <s v="Cholera"/>
    <s v="KANEM"/>
    <x v="22"/>
    <m/>
    <m/>
    <n v="0"/>
    <n v="0"/>
    <n v="0"/>
  </r>
  <r>
    <x v="3"/>
    <s v="Rougeole"/>
    <s v="KANEM"/>
    <x v="22"/>
    <n v="23"/>
    <m/>
    <n v="1"/>
    <n v="0"/>
    <n v="0.5"/>
  </r>
  <r>
    <x v="3"/>
    <s v="Hépatite E"/>
    <s v="KANEM"/>
    <x v="22"/>
    <m/>
    <n v="0"/>
    <n v="0"/>
    <n v="0"/>
    <n v="0"/>
  </r>
  <r>
    <x v="3"/>
    <s v="Cholera"/>
    <s v="KANEM"/>
    <x v="23"/>
    <m/>
    <m/>
    <n v="0"/>
    <n v="0"/>
    <n v="0"/>
  </r>
  <r>
    <x v="3"/>
    <s v="Rougeole"/>
    <s v="KANEM"/>
    <x v="23"/>
    <n v="29"/>
    <m/>
    <n v="1"/>
    <n v="0"/>
    <n v="0.5"/>
  </r>
  <r>
    <x v="3"/>
    <s v="Hépatite E"/>
    <s v="KANEM"/>
    <x v="23"/>
    <m/>
    <n v="0"/>
    <n v="0"/>
    <n v="0"/>
    <n v="0"/>
  </r>
  <r>
    <x v="3"/>
    <s v="Cholera"/>
    <s v="KANEM"/>
    <x v="24"/>
    <m/>
    <m/>
    <n v="0"/>
    <n v="0"/>
    <n v="0"/>
  </r>
  <r>
    <x v="3"/>
    <s v="Rougeole"/>
    <s v="KANEM"/>
    <x v="24"/>
    <n v="89"/>
    <m/>
    <n v="1"/>
    <n v="0"/>
    <n v="0.5"/>
  </r>
  <r>
    <x v="3"/>
    <s v="Hépatite E"/>
    <s v="KANEM"/>
    <x v="24"/>
    <m/>
    <n v="0"/>
    <n v="0"/>
    <n v="0"/>
    <n v="0"/>
  </r>
  <r>
    <x v="3"/>
    <s v="Cholera"/>
    <s v="LAC"/>
    <x v="25"/>
    <m/>
    <m/>
    <n v="0"/>
    <n v="0"/>
    <n v="0"/>
  </r>
  <r>
    <x v="3"/>
    <s v="Rougeole"/>
    <s v="LAC"/>
    <x v="25"/>
    <n v="35"/>
    <m/>
    <n v="1"/>
    <n v="0"/>
    <n v="0.5"/>
  </r>
  <r>
    <x v="3"/>
    <s v="Hépatite E"/>
    <s v="LAC"/>
    <x v="25"/>
    <m/>
    <n v="0"/>
    <n v="0"/>
    <n v="0"/>
    <n v="0"/>
  </r>
  <r>
    <x v="3"/>
    <s v="Cholera"/>
    <s v="LAC"/>
    <x v="26"/>
    <m/>
    <m/>
    <n v="0"/>
    <n v="0"/>
    <n v="0"/>
  </r>
  <r>
    <x v="3"/>
    <s v="Rougeole"/>
    <s v="LAC"/>
    <x v="26"/>
    <n v="12"/>
    <m/>
    <n v="1"/>
    <n v="0"/>
    <n v="0.5"/>
  </r>
  <r>
    <x v="3"/>
    <s v="Hépatite E"/>
    <s v="LAC"/>
    <x v="26"/>
    <m/>
    <n v="0"/>
    <n v="0"/>
    <n v="0"/>
    <n v="0"/>
  </r>
  <r>
    <x v="3"/>
    <s v="Cholera"/>
    <s v="LAC"/>
    <x v="27"/>
    <m/>
    <m/>
    <n v="0"/>
    <n v="0"/>
    <n v="0"/>
  </r>
  <r>
    <x v="3"/>
    <s v="Rougeole"/>
    <s v="LAC"/>
    <x v="27"/>
    <n v="51"/>
    <m/>
    <n v="1"/>
    <n v="0"/>
    <n v="0.5"/>
  </r>
  <r>
    <x v="3"/>
    <s v="Hépatite E"/>
    <s v="LAC"/>
    <x v="27"/>
    <m/>
    <n v="0"/>
    <n v="0"/>
    <n v="0"/>
    <n v="0"/>
  </r>
  <r>
    <x v="3"/>
    <s v="Cholera"/>
    <s v="LAC"/>
    <x v="28"/>
    <m/>
    <m/>
    <n v="0"/>
    <n v="0"/>
    <n v="0"/>
  </r>
  <r>
    <x v="3"/>
    <s v="Rougeole"/>
    <s v="LAC"/>
    <x v="28"/>
    <n v="14"/>
    <m/>
    <n v="1"/>
    <n v="0"/>
    <n v="0.5"/>
  </r>
  <r>
    <x v="3"/>
    <s v="Hépatite E"/>
    <s v="LAC"/>
    <x v="28"/>
    <m/>
    <n v="0"/>
    <n v="0"/>
    <n v="0"/>
    <n v="0"/>
  </r>
  <r>
    <x v="3"/>
    <s v="Cholera"/>
    <s v="LOGONE OCCIDENTAL"/>
    <x v="29"/>
    <m/>
    <m/>
    <n v="0"/>
    <n v="0"/>
    <n v="0"/>
  </r>
  <r>
    <x v="3"/>
    <s v="Rougeole"/>
    <s v="LOGONE OCCIDENTAL"/>
    <x v="29"/>
    <n v="35"/>
    <m/>
    <n v="1"/>
    <n v="0"/>
    <n v="0.5"/>
  </r>
  <r>
    <x v="3"/>
    <s v="Hépatite E"/>
    <s v="LOGONE OCCIDENTAL"/>
    <x v="29"/>
    <m/>
    <n v="0"/>
    <n v="0"/>
    <n v="0"/>
    <n v="0"/>
  </r>
  <r>
    <x v="3"/>
    <s v="Cholera"/>
    <s v="LOGONE OCCIDENTAL"/>
    <x v="30"/>
    <m/>
    <m/>
    <n v="0"/>
    <n v="0"/>
    <n v="0"/>
  </r>
  <r>
    <x v="3"/>
    <s v="Rougeole"/>
    <s v="LOGONE OCCIDENTAL"/>
    <x v="30"/>
    <n v="12"/>
    <m/>
    <n v="1"/>
    <n v="0"/>
    <n v="0.5"/>
  </r>
  <r>
    <x v="3"/>
    <s v="Hépatite E"/>
    <s v="LOGONE OCCIDENTAL"/>
    <x v="30"/>
    <m/>
    <n v="0"/>
    <n v="0"/>
    <n v="0"/>
    <n v="0"/>
  </r>
  <r>
    <x v="3"/>
    <s v="Cholera"/>
    <s v="LOGONE OCCIDENTAL"/>
    <x v="31"/>
    <m/>
    <m/>
    <n v="0"/>
    <n v="0"/>
    <n v="0"/>
  </r>
  <r>
    <x v="3"/>
    <s v="Rougeole"/>
    <s v="LOGONE OCCIDENTAL"/>
    <x v="31"/>
    <n v="51"/>
    <m/>
    <n v="1"/>
    <n v="0"/>
    <n v="0.5"/>
  </r>
  <r>
    <x v="3"/>
    <s v="Hépatite E"/>
    <s v="LOGONE OCCIDENTAL"/>
    <x v="31"/>
    <m/>
    <n v="0"/>
    <n v="0"/>
    <n v="0"/>
    <n v="0"/>
  </r>
  <r>
    <x v="3"/>
    <s v="Cholera"/>
    <s v="LOGONE OCCIDENTAL"/>
    <x v="32"/>
    <m/>
    <m/>
    <n v="0"/>
    <n v="0"/>
    <n v="0"/>
  </r>
  <r>
    <x v="3"/>
    <s v="Rougeole"/>
    <s v="LOGONE OCCIDENTAL"/>
    <x v="32"/>
    <n v="14"/>
    <m/>
    <n v="1"/>
    <n v="0"/>
    <n v="0.5"/>
  </r>
  <r>
    <x v="3"/>
    <s v="Hépatite E"/>
    <s v="LOGONE OCCIDENTAL"/>
    <x v="32"/>
    <m/>
    <n v="0"/>
    <n v="0"/>
    <n v="0"/>
    <n v="0"/>
  </r>
  <r>
    <x v="3"/>
    <s v="Cholera"/>
    <s v="LOGONE ORIENTAL"/>
    <x v="33"/>
    <m/>
    <m/>
    <n v="0"/>
    <n v="0"/>
    <n v="0"/>
  </r>
  <r>
    <x v="3"/>
    <s v="Rougeole"/>
    <s v="LOGONE ORIENTAL"/>
    <x v="33"/>
    <n v="1"/>
    <m/>
    <n v="1"/>
    <n v="0"/>
    <n v="0.5"/>
  </r>
  <r>
    <x v="3"/>
    <s v="Hépatite E"/>
    <s v="LOGONE ORIENTAL"/>
    <x v="33"/>
    <m/>
    <n v="0"/>
    <n v="0"/>
    <n v="0"/>
    <n v="0"/>
  </r>
  <r>
    <x v="3"/>
    <s v="Cholera"/>
    <s v="LOGONE ORIENTAL"/>
    <x v="34"/>
    <m/>
    <m/>
    <n v="0"/>
    <n v="0"/>
    <n v="0"/>
  </r>
  <r>
    <x v="3"/>
    <s v="Rougeole"/>
    <s v="LOGONE ORIENTAL"/>
    <x v="34"/>
    <n v="1"/>
    <m/>
    <n v="1"/>
    <n v="0"/>
    <n v="0.5"/>
  </r>
  <r>
    <x v="3"/>
    <s v="Hépatite E"/>
    <s v="LOGONE ORIENTAL"/>
    <x v="34"/>
    <m/>
    <n v="0"/>
    <n v="0"/>
    <n v="0"/>
    <n v="0"/>
  </r>
  <r>
    <x v="3"/>
    <s v="Cholera"/>
    <s v="LOGONE ORIENTAL"/>
    <x v="35"/>
    <m/>
    <m/>
    <n v="0"/>
    <n v="0"/>
    <n v="0"/>
  </r>
  <r>
    <x v="3"/>
    <s v="Rougeole"/>
    <s v="LOGONE ORIENTAL"/>
    <x v="35"/>
    <n v="5"/>
    <m/>
    <n v="1"/>
    <n v="0"/>
    <n v="0.5"/>
  </r>
  <r>
    <x v="3"/>
    <s v="Hépatite E"/>
    <s v="LOGONE ORIENTAL"/>
    <x v="35"/>
    <m/>
    <n v="0"/>
    <n v="0"/>
    <n v="0"/>
    <n v="0"/>
  </r>
  <r>
    <x v="3"/>
    <s v="Cholera"/>
    <s v="LOGONE ORIENTAL"/>
    <x v="36"/>
    <m/>
    <m/>
    <n v="0"/>
    <n v="0"/>
    <n v="0"/>
  </r>
  <r>
    <x v="3"/>
    <s v="Rougeole"/>
    <s v="LOGONE ORIENTAL"/>
    <x v="36"/>
    <n v="35"/>
    <m/>
    <n v="1"/>
    <n v="0"/>
    <n v="0.5"/>
  </r>
  <r>
    <x v="3"/>
    <s v="Hépatite E"/>
    <s v="LOGONE ORIENTAL"/>
    <x v="36"/>
    <m/>
    <n v="0"/>
    <n v="0"/>
    <n v="0"/>
    <n v="0"/>
  </r>
  <r>
    <x v="3"/>
    <s v="Cholera"/>
    <s v="LOGONE ORIENTAL"/>
    <x v="37"/>
    <m/>
    <m/>
    <n v="0"/>
    <n v="0"/>
    <n v="0"/>
  </r>
  <r>
    <x v="3"/>
    <s v="Rougeole"/>
    <s v="LOGONE ORIENTAL"/>
    <x v="37"/>
    <n v="7"/>
    <m/>
    <n v="1"/>
    <n v="0"/>
    <n v="0.5"/>
  </r>
  <r>
    <x v="3"/>
    <s v="Hépatite E"/>
    <s v="LOGONE ORIENTAL"/>
    <x v="37"/>
    <m/>
    <n v="0"/>
    <n v="0"/>
    <n v="0"/>
    <n v="0"/>
  </r>
  <r>
    <x v="3"/>
    <s v="Cholera"/>
    <s v="LOGONE ORIENTAL"/>
    <x v="38"/>
    <m/>
    <m/>
    <n v="0"/>
    <n v="0"/>
    <n v="0"/>
  </r>
  <r>
    <x v="3"/>
    <s v="Rougeole"/>
    <s v="LOGONE ORIENTAL"/>
    <x v="38"/>
    <m/>
    <m/>
    <n v="0"/>
    <n v="0"/>
    <n v="0"/>
  </r>
  <r>
    <x v="3"/>
    <s v="Hépatite E"/>
    <s v="LOGONE ORIENTAL"/>
    <x v="38"/>
    <m/>
    <n v="0"/>
    <n v="0"/>
    <n v="0"/>
    <n v="0"/>
  </r>
  <r>
    <x v="3"/>
    <s v="Cholera"/>
    <s v="MANDOUL"/>
    <x v="39"/>
    <m/>
    <m/>
    <n v="0"/>
    <n v="0"/>
    <n v="0"/>
  </r>
  <r>
    <x v="3"/>
    <s v="Rougeole"/>
    <s v="MANDOUL"/>
    <x v="39"/>
    <n v="68"/>
    <m/>
    <n v="1"/>
    <n v="0"/>
    <n v="0.5"/>
  </r>
  <r>
    <x v="3"/>
    <s v="Hépatite E"/>
    <s v="MANDOUL"/>
    <x v="39"/>
    <m/>
    <n v="0"/>
    <n v="0"/>
    <n v="0"/>
    <n v="0"/>
  </r>
  <r>
    <x v="3"/>
    <s v="Cholera"/>
    <s v="MANDOUL"/>
    <x v="40"/>
    <m/>
    <m/>
    <n v="0"/>
    <n v="0"/>
    <n v="0"/>
  </r>
  <r>
    <x v="3"/>
    <s v="Rougeole"/>
    <s v="MANDOUL"/>
    <x v="40"/>
    <n v="30"/>
    <m/>
    <n v="1"/>
    <n v="0"/>
    <n v="0.5"/>
  </r>
  <r>
    <x v="3"/>
    <s v="Hépatite E"/>
    <s v="MANDOUL"/>
    <x v="40"/>
    <m/>
    <n v="0"/>
    <n v="0"/>
    <n v="0"/>
    <n v="0"/>
  </r>
  <r>
    <x v="3"/>
    <s v="Cholera"/>
    <s v="MANDOUL"/>
    <x v="41"/>
    <m/>
    <m/>
    <n v="0"/>
    <n v="0"/>
    <n v="0"/>
  </r>
  <r>
    <x v="3"/>
    <s v="Rougeole"/>
    <s v="MANDOUL"/>
    <x v="41"/>
    <n v="33"/>
    <m/>
    <n v="1"/>
    <n v="0"/>
    <n v="0.5"/>
  </r>
  <r>
    <x v="3"/>
    <s v="Hépatite E"/>
    <s v="MANDOUL"/>
    <x v="41"/>
    <m/>
    <n v="0"/>
    <n v="0"/>
    <n v="0"/>
    <n v="0"/>
  </r>
  <r>
    <x v="3"/>
    <s v="Cholera"/>
    <s v="MAYO KEBBI EST"/>
    <x v="42"/>
    <m/>
    <m/>
    <n v="0"/>
    <n v="0"/>
    <n v="0"/>
  </r>
  <r>
    <x v="3"/>
    <s v="Rougeole"/>
    <s v="MAYO KEBBI EST"/>
    <x v="42"/>
    <n v="75"/>
    <m/>
    <n v="1"/>
    <n v="0"/>
    <n v="0.5"/>
  </r>
  <r>
    <x v="3"/>
    <s v="Hépatite E"/>
    <s v="MAYO KEBBI EST"/>
    <x v="42"/>
    <m/>
    <n v="0"/>
    <n v="0"/>
    <n v="0"/>
    <n v="0"/>
  </r>
  <r>
    <x v="3"/>
    <s v="Cholera"/>
    <s v="MAYO KEBBI EST"/>
    <x v="43"/>
    <m/>
    <m/>
    <n v="0"/>
    <n v="0"/>
    <n v="0"/>
  </r>
  <r>
    <x v="3"/>
    <s v="Rougeole"/>
    <s v="MAYO KEBBI EST"/>
    <x v="43"/>
    <n v="35"/>
    <m/>
    <n v="1"/>
    <n v="0"/>
    <n v="0.5"/>
  </r>
  <r>
    <x v="3"/>
    <s v="Hépatite E"/>
    <s v="MAYO KEBBI EST"/>
    <x v="43"/>
    <m/>
    <n v="0"/>
    <n v="0"/>
    <n v="0"/>
    <n v="0"/>
  </r>
  <r>
    <x v="3"/>
    <s v="Cholera"/>
    <s v="MAYO KEBBI EST"/>
    <x v="44"/>
    <m/>
    <m/>
    <n v="0"/>
    <n v="0"/>
    <n v="0"/>
  </r>
  <r>
    <x v="3"/>
    <s v="Rougeole"/>
    <s v="MAYO KEBBI EST"/>
    <x v="44"/>
    <n v="11"/>
    <m/>
    <n v="1"/>
    <n v="0"/>
    <n v="0.5"/>
  </r>
  <r>
    <x v="3"/>
    <s v="Hépatite E"/>
    <s v="MAYO KEBBI EST"/>
    <x v="44"/>
    <m/>
    <n v="0"/>
    <n v="0"/>
    <n v="0"/>
    <n v="0"/>
  </r>
  <r>
    <x v="3"/>
    <s v="Cholera"/>
    <s v="MAYO KEBBI EST"/>
    <x v="45"/>
    <m/>
    <m/>
    <n v="0"/>
    <n v="0"/>
    <n v="0"/>
  </r>
  <r>
    <x v="3"/>
    <s v="Rougeole"/>
    <s v="MAYO KEBBI EST"/>
    <x v="45"/>
    <n v="31"/>
    <m/>
    <n v="1"/>
    <n v="0"/>
    <n v="0.5"/>
  </r>
  <r>
    <x v="3"/>
    <s v="Hépatite E"/>
    <s v="MAYO KEBBI EST"/>
    <x v="45"/>
    <n v="3"/>
    <n v="0"/>
    <n v="1"/>
    <n v="0"/>
    <n v="0.5"/>
  </r>
  <r>
    <x v="3"/>
    <s v="Cholera"/>
    <s v="MAYO KEBBI OUEST"/>
    <x v="46"/>
    <m/>
    <m/>
    <n v="0"/>
    <n v="0"/>
    <n v="0"/>
  </r>
  <r>
    <x v="3"/>
    <s v="Rougeole"/>
    <s v="MAYO KEBBI OUEST"/>
    <x v="46"/>
    <n v="46"/>
    <m/>
    <n v="1"/>
    <n v="0"/>
    <n v="0.5"/>
  </r>
  <r>
    <x v="3"/>
    <s v="Hépatite E"/>
    <s v="MAYO KEBBI OUEST"/>
    <x v="46"/>
    <m/>
    <n v="0"/>
    <n v="0"/>
    <n v="0"/>
    <n v="0"/>
  </r>
  <r>
    <x v="3"/>
    <s v="Cholera"/>
    <s v="MAYO KEBBI OUEST"/>
    <x v="47"/>
    <m/>
    <m/>
    <n v="0"/>
    <n v="0"/>
    <n v="0"/>
  </r>
  <r>
    <x v="3"/>
    <s v="Rougeole"/>
    <s v="MAYO KEBBI OUEST"/>
    <x v="47"/>
    <n v="42"/>
    <n v="1"/>
    <n v="1"/>
    <n v="1"/>
    <n v="1"/>
  </r>
  <r>
    <x v="3"/>
    <s v="Hépatite E"/>
    <s v="MAYO KEBBI OUEST"/>
    <x v="47"/>
    <m/>
    <n v="0"/>
    <n v="0"/>
    <n v="0"/>
    <n v="0"/>
  </r>
  <r>
    <x v="3"/>
    <s v="Cholera"/>
    <s v="MAYO KEBBI OUEST"/>
    <x v="48"/>
    <m/>
    <m/>
    <n v="0"/>
    <n v="0"/>
    <n v="0"/>
  </r>
  <r>
    <x v="3"/>
    <s v="Rougeole"/>
    <s v="MAYO KEBBI OUEST"/>
    <x v="48"/>
    <n v="40"/>
    <m/>
    <n v="1"/>
    <n v="0"/>
    <n v="0.5"/>
  </r>
  <r>
    <x v="3"/>
    <s v="Hépatite E"/>
    <s v="MAYO KEBBI OUEST"/>
    <x v="48"/>
    <m/>
    <n v="0"/>
    <n v="0"/>
    <n v="0"/>
    <n v="0"/>
  </r>
  <r>
    <x v="3"/>
    <s v="Cholera"/>
    <s v="MOYEN CHARI"/>
    <x v="49"/>
    <m/>
    <m/>
    <n v="0"/>
    <n v="0"/>
    <n v="0"/>
  </r>
  <r>
    <x v="3"/>
    <s v="Rougeole"/>
    <s v="MOYEN CHARI"/>
    <x v="49"/>
    <n v="20"/>
    <m/>
    <n v="1"/>
    <n v="0"/>
    <n v="0.5"/>
  </r>
  <r>
    <x v="3"/>
    <s v="Hépatite E"/>
    <s v="MOYEN CHARI"/>
    <x v="49"/>
    <m/>
    <n v="0"/>
    <n v="0"/>
    <n v="0"/>
    <n v="0"/>
  </r>
  <r>
    <x v="3"/>
    <s v="Cholera"/>
    <s v="MOYEN CHARI"/>
    <x v="50"/>
    <m/>
    <m/>
    <n v="0"/>
    <n v="0"/>
    <n v="0"/>
  </r>
  <r>
    <x v="3"/>
    <s v="Rougeole"/>
    <s v="MOYEN CHARI"/>
    <x v="50"/>
    <n v="9"/>
    <m/>
    <n v="1"/>
    <n v="0"/>
    <n v="0.5"/>
  </r>
  <r>
    <x v="3"/>
    <s v="Hépatite E"/>
    <s v="MOYEN CHARI"/>
    <x v="50"/>
    <m/>
    <n v="0"/>
    <n v="0"/>
    <n v="0"/>
    <n v="0"/>
  </r>
  <r>
    <x v="3"/>
    <s v="Cholera"/>
    <s v="MOYEN CHARI"/>
    <x v="51"/>
    <m/>
    <m/>
    <n v="0"/>
    <n v="0"/>
    <n v="0"/>
  </r>
  <r>
    <x v="3"/>
    <s v="Rougeole"/>
    <s v="MOYEN CHARI"/>
    <x v="51"/>
    <n v="11"/>
    <m/>
    <n v="1"/>
    <n v="0"/>
    <n v="0.5"/>
  </r>
  <r>
    <x v="3"/>
    <s v="Hépatite E"/>
    <s v="MOYEN CHARI"/>
    <x v="51"/>
    <m/>
    <n v="0"/>
    <n v="0"/>
    <n v="0"/>
    <n v="0"/>
  </r>
  <r>
    <x v="3"/>
    <s v="Cholera"/>
    <s v="N'DJAMENA"/>
    <x v="52"/>
    <m/>
    <m/>
    <n v="0"/>
    <n v="0"/>
    <n v="0"/>
  </r>
  <r>
    <x v="3"/>
    <s v="Rougeole"/>
    <s v="N'DJAMENA"/>
    <x v="52"/>
    <n v="858"/>
    <n v="1"/>
    <n v="1"/>
    <n v="1"/>
    <n v="1"/>
  </r>
  <r>
    <x v="3"/>
    <s v="Hépatite E"/>
    <s v="N'DJAMENA"/>
    <x v="52"/>
    <m/>
    <n v="0"/>
    <n v="0"/>
    <n v="0"/>
    <n v="0"/>
  </r>
  <r>
    <x v="3"/>
    <s v="Cholera"/>
    <s v="OUADDAÏ"/>
    <x v="53"/>
    <n v="1950"/>
    <n v="110"/>
    <n v="1"/>
    <n v="1"/>
    <n v="1"/>
  </r>
  <r>
    <x v="3"/>
    <s v="Rougeole"/>
    <s v="OUADDAÏ"/>
    <x v="53"/>
    <n v="340"/>
    <m/>
    <n v="1"/>
    <n v="0"/>
    <n v="0.5"/>
  </r>
  <r>
    <x v="3"/>
    <s v="Hépatite E"/>
    <s v="OUADDAÏ"/>
    <x v="53"/>
    <n v="9"/>
    <n v="0"/>
    <n v="1"/>
    <n v="0"/>
    <n v="0.5"/>
  </r>
  <r>
    <x v="3"/>
    <s v="Cholera"/>
    <s v="OUADDAÏ"/>
    <x v="54"/>
    <m/>
    <m/>
    <n v="0"/>
    <n v="0"/>
    <n v="0"/>
  </r>
  <r>
    <x v="3"/>
    <s v="Rougeole"/>
    <s v="OUADDAÏ"/>
    <x v="54"/>
    <n v="20"/>
    <m/>
    <n v="1"/>
    <n v="0"/>
    <n v="0.5"/>
  </r>
  <r>
    <x v="3"/>
    <s v="Hépatite E"/>
    <s v="OUADDAÏ"/>
    <x v="54"/>
    <m/>
    <n v="0"/>
    <n v="0"/>
    <n v="0"/>
    <n v="0"/>
  </r>
  <r>
    <x v="3"/>
    <s v="Cholera"/>
    <s v="OUADDAÏ"/>
    <x v="55"/>
    <n v="16"/>
    <n v="2"/>
    <n v="1"/>
    <n v="1"/>
    <n v="1"/>
  </r>
  <r>
    <x v="3"/>
    <s v="Rougeole"/>
    <s v="OUADDAÏ"/>
    <x v="55"/>
    <n v="139"/>
    <m/>
    <n v="1"/>
    <n v="0"/>
    <n v="0.5"/>
  </r>
  <r>
    <x v="3"/>
    <s v="Hépatite E"/>
    <s v="OUADDAÏ"/>
    <x v="55"/>
    <m/>
    <n v="0"/>
    <n v="0"/>
    <n v="0"/>
    <n v="0"/>
  </r>
  <r>
    <x v="3"/>
    <s v="Cholera"/>
    <s v="SALAMAT"/>
    <x v="56"/>
    <m/>
    <m/>
    <n v="0"/>
    <n v="0"/>
    <n v="0"/>
  </r>
  <r>
    <x v="3"/>
    <s v="Rougeole"/>
    <s v="SALAMAT"/>
    <x v="56"/>
    <n v="45"/>
    <m/>
    <n v="1"/>
    <n v="0"/>
    <n v="0.5"/>
  </r>
  <r>
    <x v="3"/>
    <s v="Hépatite E"/>
    <s v="SALAMAT"/>
    <x v="56"/>
    <m/>
    <n v="0"/>
    <n v="0"/>
    <n v="0"/>
    <n v="0"/>
  </r>
  <r>
    <x v="3"/>
    <s v="Cholera"/>
    <s v="SALAMAT"/>
    <x v="57"/>
    <m/>
    <m/>
    <n v="0"/>
    <n v="0"/>
    <n v="0"/>
  </r>
  <r>
    <x v="3"/>
    <s v="Rougeole"/>
    <s v="SALAMAT"/>
    <x v="57"/>
    <n v="32"/>
    <m/>
    <n v="1"/>
    <n v="0"/>
    <n v="0.5"/>
  </r>
  <r>
    <x v="3"/>
    <s v="Hépatite E"/>
    <s v="SALAMAT"/>
    <x v="57"/>
    <m/>
    <n v="0"/>
    <n v="0"/>
    <n v="0"/>
    <n v="0"/>
  </r>
  <r>
    <x v="3"/>
    <s v="Cholera"/>
    <s v="SALAMAT"/>
    <x v="58"/>
    <m/>
    <m/>
    <n v="0"/>
    <n v="0"/>
    <n v="0"/>
  </r>
  <r>
    <x v="3"/>
    <s v="Rougeole"/>
    <s v="SALAMAT"/>
    <x v="58"/>
    <n v="7"/>
    <m/>
    <n v="1"/>
    <n v="0"/>
    <n v="0.5"/>
  </r>
  <r>
    <x v="3"/>
    <s v="Hépatite E"/>
    <s v="SALAMAT"/>
    <x v="58"/>
    <m/>
    <n v="0"/>
    <n v="0"/>
    <n v="0"/>
    <n v="0"/>
  </r>
  <r>
    <x v="3"/>
    <s v="Cholera"/>
    <s v="SILA"/>
    <x v="59"/>
    <n v="133"/>
    <n v="18"/>
    <n v="1"/>
    <n v="1"/>
    <n v="1"/>
  </r>
  <r>
    <x v="3"/>
    <s v="Rougeole"/>
    <s v="SILA"/>
    <x v="59"/>
    <n v="44"/>
    <n v="1"/>
    <n v="1"/>
    <n v="1"/>
    <n v="1"/>
  </r>
  <r>
    <x v="3"/>
    <s v="Hépatite E"/>
    <s v="SILA"/>
    <x v="59"/>
    <n v="37"/>
    <n v="0"/>
    <n v="1"/>
    <n v="0"/>
    <n v="0.5"/>
  </r>
  <r>
    <x v="3"/>
    <s v="Cholera"/>
    <s v="SILA"/>
    <x v="60"/>
    <n v="22"/>
    <n v="3"/>
    <n v="1"/>
    <n v="1"/>
    <n v="1"/>
  </r>
  <r>
    <x v="3"/>
    <s v="Rougeole"/>
    <s v="SILA"/>
    <x v="60"/>
    <n v="86"/>
    <m/>
    <n v="1"/>
    <n v="0"/>
    <n v="0.5"/>
  </r>
  <r>
    <x v="3"/>
    <s v="Hépatite E"/>
    <s v="SILA"/>
    <x v="60"/>
    <n v="9"/>
    <n v="0"/>
    <n v="1"/>
    <n v="0"/>
    <n v="0.5"/>
  </r>
  <r>
    <x v="3"/>
    <s v="Cholera"/>
    <s v="TANDJILÉ"/>
    <x v="61"/>
    <m/>
    <m/>
    <n v="0"/>
    <n v="0"/>
    <n v="0"/>
  </r>
  <r>
    <x v="3"/>
    <s v="Rougeole"/>
    <s v="TANDJILÉ"/>
    <x v="61"/>
    <n v="53"/>
    <m/>
    <n v="1"/>
    <n v="0"/>
    <n v="0.5"/>
  </r>
  <r>
    <x v="3"/>
    <s v="Hépatite E"/>
    <s v="TANDJILÉ"/>
    <x v="61"/>
    <m/>
    <n v="0"/>
    <n v="0"/>
    <n v="0"/>
    <n v="0"/>
  </r>
  <r>
    <x v="3"/>
    <s v="Cholera"/>
    <s v="TANDJILÉ"/>
    <x v="62"/>
    <m/>
    <m/>
    <n v="0"/>
    <n v="0"/>
    <n v="0"/>
  </r>
  <r>
    <x v="3"/>
    <s v="Rougeole"/>
    <s v="TANDJILÉ"/>
    <x v="62"/>
    <n v="33"/>
    <m/>
    <n v="1"/>
    <n v="0"/>
    <n v="0.5"/>
  </r>
  <r>
    <x v="3"/>
    <s v="Hépatite E"/>
    <s v="TANDJILÉ"/>
    <x v="62"/>
    <m/>
    <n v="0"/>
    <n v="0"/>
    <n v="0"/>
    <n v="0"/>
  </r>
  <r>
    <x v="3"/>
    <s v="Cholera"/>
    <s v="TANDJILÉ"/>
    <x v="63"/>
    <m/>
    <m/>
    <n v="0"/>
    <n v="0"/>
    <n v="0"/>
  </r>
  <r>
    <x v="3"/>
    <s v="Rougeole"/>
    <s v="TANDJILÉ"/>
    <x v="63"/>
    <n v="53"/>
    <m/>
    <n v="1"/>
    <n v="0"/>
    <n v="0.5"/>
  </r>
  <r>
    <x v="3"/>
    <s v="Hépatite E"/>
    <s v="TANDJILÉ"/>
    <x v="63"/>
    <m/>
    <n v="0"/>
    <n v="0"/>
    <n v="0"/>
    <n v="0"/>
  </r>
  <r>
    <x v="3"/>
    <s v="Cholera"/>
    <s v="TIBESTI"/>
    <x v="64"/>
    <m/>
    <m/>
    <n v="0"/>
    <n v="0"/>
    <n v="0"/>
  </r>
  <r>
    <x v="3"/>
    <s v="Rougeole"/>
    <s v="TIBESTI"/>
    <x v="64"/>
    <n v="4"/>
    <m/>
    <n v="1"/>
    <n v="0"/>
    <n v="0.5"/>
  </r>
  <r>
    <x v="3"/>
    <s v="Hépatite E"/>
    <s v="TIBESTI"/>
    <x v="64"/>
    <m/>
    <n v="0"/>
    <n v="0"/>
    <n v="0"/>
    <n v="0"/>
  </r>
  <r>
    <x v="3"/>
    <s v="Cholera"/>
    <s v="TIBESTI"/>
    <x v="65"/>
    <m/>
    <m/>
    <n v="0"/>
    <n v="0"/>
    <n v="0"/>
  </r>
  <r>
    <x v="3"/>
    <s v="Rougeole"/>
    <s v="TIBESTI"/>
    <x v="65"/>
    <n v="52"/>
    <m/>
    <n v="1"/>
    <n v="0"/>
    <n v="0.5"/>
  </r>
  <r>
    <x v="3"/>
    <s v="Hépatite E"/>
    <s v="TIBESTI"/>
    <x v="65"/>
    <m/>
    <n v="0"/>
    <n v="0"/>
    <n v="0"/>
    <n v="0"/>
  </r>
  <r>
    <x v="3"/>
    <s v="Cholera"/>
    <s v="WADI FIRA"/>
    <x v="66"/>
    <m/>
    <m/>
    <n v="0"/>
    <n v="0"/>
    <n v="0"/>
  </r>
  <r>
    <x v="3"/>
    <s v="Rougeole"/>
    <s v="WADI FIRA"/>
    <x v="66"/>
    <n v="131"/>
    <m/>
    <n v="1"/>
    <n v="0"/>
    <n v="0.5"/>
  </r>
  <r>
    <x v="3"/>
    <s v="Hépatite E"/>
    <s v="WADI FIRA"/>
    <x v="66"/>
    <m/>
    <n v="0"/>
    <n v="0"/>
    <n v="0"/>
    <n v="0"/>
  </r>
  <r>
    <x v="3"/>
    <s v="Cholera"/>
    <s v="WADI FIRA"/>
    <x v="67"/>
    <m/>
    <m/>
    <n v="0"/>
    <n v="0"/>
    <n v="0"/>
  </r>
  <r>
    <x v="3"/>
    <s v="Rougeole"/>
    <s v="WADI FIRA"/>
    <x v="67"/>
    <n v="108"/>
    <m/>
    <n v="1"/>
    <n v="0"/>
    <n v="0.5"/>
  </r>
  <r>
    <x v="3"/>
    <s v="Hépatite E"/>
    <s v="WADI FIRA"/>
    <x v="67"/>
    <m/>
    <n v="0"/>
    <n v="0"/>
    <n v="0"/>
    <n v="0"/>
  </r>
  <r>
    <x v="3"/>
    <s v="Cholera"/>
    <s v="WADI FIRA"/>
    <x v="68"/>
    <m/>
    <m/>
    <n v="0"/>
    <n v="0"/>
    <n v="0"/>
  </r>
  <r>
    <x v="3"/>
    <s v="Rougeole"/>
    <s v="WADI FIRA"/>
    <x v="68"/>
    <n v="73"/>
    <m/>
    <n v="1"/>
    <n v="0"/>
    <n v="0.5"/>
  </r>
  <r>
    <x v="3"/>
    <s v="Hépatite E"/>
    <s v="WADI FIRA"/>
    <x v="68"/>
    <n v="17"/>
    <n v="0"/>
    <n v="1"/>
    <n v="0"/>
    <n v="0.5"/>
  </r>
  <r>
    <x v="3"/>
    <s v="Cholera"/>
    <s v="WADI FIRA"/>
    <x v="69"/>
    <m/>
    <m/>
    <n v="0"/>
    <n v="0"/>
    <n v="0"/>
  </r>
  <r>
    <x v="3"/>
    <s v="Rougeole"/>
    <s v="WADI FIRA"/>
    <x v="69"/>
    <n v="36"/>
    <m/>
    <n v="1"/>
    <n v="0"/>
    <n v="0.5"/>
  </r>
  <r>
    <x v="3"/>
    <s v="Hépatite E"/>
    <s v="WADI FIRA"/>
    <x v="69"/>
    <m/>
    <n v="0"/>
    <n v="0"/>
    <n v="0"/>
    <n v="0"/>
  </r>
  <r>
    <x v="4"/>
    <s v="Cholera"/>
    <s v="BARH EL GAZEL"/>
    <x v="0"/>
    <m/>
    <m/>
    <n v="0"/>
    <n v="0"/>
    <n v="0"/>
  </r>
  <r>
    <x v="4"/>
    <s v="Rougeole"/>
    <s v="BARH EL GAZEL"/>
    <x v="0"/>
    <m/>
    <m/>
    <n v="0"/>
    <n v="0"/>
    <n v="0"/>
  </r>
  <r>
    <x v="4"/>
    <s v="Hépatite E"/>
    <s v="BARH EL GAZEL"/>
    <x v="0"/>
    <m/>
    <m/>
    <n v="0"/>
    <n v="0"/>
    <n v="0"/>
  </r>
  <r>
    <x v="4"/>
    <s v="Cholera"/>
    <s v="BARH EL GAZEL"/>
    <x v="1"/>
    <m/>
    <m/>
    <n v="0"/>
    <n v="0"/>
    <n v="0"/>
  </r>
  <r>
    <x v="4"/>
    <s v="Rougeole"/>
    <s v="BARH EL GAZEL"/>
    <x v="1"/>
    <m/>
    <m/>
    <n v="0"/>
    <n v="0"/>
    <n v="0"/>
  </r>
  <r>
    <x v="4"/>
    <s v="Hépatite E"/>
    <s v="BARH EL GAZEL"/>
    <x v="1"/>
    <m/>
    <m/>
    <n v="0"/>
    <n v="0"/>
    <n v="0"/>
  </r>
  <r>
    <x v="4"/>
    <s v="Cholera"/>
    <s v="BARH EL GAZEL"/>
    <x v="2"/>
    <m/>
    <m/>
    <n v="0"/>
    <n v="0"/>
    <n v="0"/>
  </r>
  <r>
    <x v="4"/>
    <s v="Rougeole"/>
    <s v="BARH EL GAZEL"/>
    <x v="2"/>
    <m/>
    <m/>
    <n v="0"/>
    <n v="0"/>
    <n v="0"/>
  </r>
  <r>
    <x v="4"/>
    <s v="Hépatite E"/>
    <s v="BARH EL GAZEL"/>
    <x v="2"/>
    <m/>
    <m/>
    <n v="0"/>
    <n v="0"/>
    <n v="0"/>
  </r>
  <r>
    <x v="4"/>
    <s v="Cholera"/>
    <s v="BATHA"/>
    <x v="3"/>
    <m/>
    <m/>
    <n v="0"/>
    <n v="0"/>
    <n v="0"/>
  </r>
  <r>
    <x v="4"/>
    <s v="Rougeole"/>
    <s v="BATHA"/>
    <x v="3"/>
    <m/>
    <m/>
    <n v="0"/>
    <n v="0"/>
    <n v="0"/>
  </r>
  <r>
    <x v="4"/>
    <s v="Hépatite E"/>
    <s v="BATHA"/>
    <x v="3"/>
    <m/>
    <m/>
    <n v="0"/>
    <n v="0"/>
    <n v="0"/>
  </r>
  <r>
    <x v="4"/>
    <s v="Cholera"/>
    <s v="BATHA"/>
    <x v="4"/>
    <m/>
    <m/>
    <n v="0"/>
    <n v="0"/>
    <n v="0"/>
  </r>
  <r>
    <x v="4"/>
    <s v="Rougeole"/>
    <s v="BATHA"/>
    <x v="4"/>
    <m/>
    <m/>
    <n v="0"/>
    <n v="0"/>
    <n v="0"/>
  </r>
  <r>
    <x v="4"/>
    <s v="Hépatite E"/>
    <s v="BATHA"/>
    <x v="4"/>
    <m/>
    <m/>
    <n v="0"/>
    <n v="0"/>
    <n v="0"/>
  </r>
  <r>
    <x v="4"/>
    <s v="Cholera"/>
    <s v="BATHA"/>
    <x v="5"/>
    <m/>
    <m/>
    <n v="0"/>
    <n v="0"/>
    <n v="0"/>
  </r>
  <r>
    <x v="4"/>
    <s v="Rougeole"/>
    <s v="BATHA"/>
    <x v="5"/>
    <m/>
    <m/>
    <n v="0"/>
    <n v="0"/>
    <n v="0"/>
  </r>
  <r>
    <x v="4"/>
    <s v="Hépatite E"/>
    <s v="BATHA"/>
    <x v="5"/>
    <m/>
    <m/>
    <n v="0"/>
    <n v="0"/>
    <n v="0"/>
  </r>
  <r>
    <x v="4"/>
    <s v="Cholera"/>
    <s v="BORKOU"/>
    <x v="6"/>
    <m/>
    <m/>
    <n v="0"/>
    <n v="0"/>
    <n v="0"/>
  </r>
  <r>
    <x v="4"/>
    <s v="Rougeole"/>
    <s v="BORKOU"/>
    <x v="6"/>
    <m/>
    <m/>
    <n v="0"/>
    <n v="0"/>
    <n v="0"/>
  </r>
  <r>
    <x v="4"/>
    <s v="Hépatite E"/>
    <s v="BORKOU"/>
    <x v="6"/>
    <m/>
    <m/>
    <n v="0"/>
    <n v="0"/>
    <n v="0"/>
  </r>
  <r>
    <x v="4"/>
    <s v="Cholera"/>
    <s v="BORKOU"/>
    <x v="7"/>
    <m/>
    <m/>
    <n v="0"/>
    <n v="0"/>
    <n v="0"/>
  </r>
  <r>
    <x v="4"/>
    <s v="Rougeole"/>
    <s v="BORKOU"/>
    <x v="7"/>
    <m/>
    <m/>
    <n v="0"/>
    <n v="0"/>
    <n v="0"/>
  </r>
  <r>
    <x v="4"/>
    <s v="Hépatite E"/>
    <s v="BORKOU"/>
    <x v="7"/>
    <m/>
    <m/>
    <n v="0"/>
    <n v="0"/>
    <n v="0"/>
  </r>
  <r>
    <x v="4"/>
    <s v="Cholera"/>
    <s v="CHARI BAGUIRMI"/>
    <x v="8"/>
    <m/>
    <m/>
    <n v="0"/>
    <n v="0"/>
    <n v="0"/>
  </r>
  <r>
    <x v="4"/>
    <s v="Rougeole"/>
    <s v="CHARI BAGUIRMI"/>
    <x v="8"/>
    <m/>
    <m/>
    <n v="0"/>
    <n v="0"/>
    <n v="0"/>
  </r>
  <r>
    <x v="4"/>
    <s v="Hépatite E"/>
    <s v="CHARI BAGUIRMI"/>
    <x v="8"/>
    <m/>
    <m/>
    <n v="0"/>
    <n v="0"/>
    <n v="0"/>
  </r>
  <r>
    <x v="4"/>
    <s v="Cholera"/>
    <s v="CHARI BAGUIRMI"/>
    <x v="9"/>
    <m/>
    <m/>
    <n v="0"/>
    <n v="0"/>
    <n v="0"/>
  </r>
  <r>
    <x v="4"/>
    <s v="Rougeole"/>
    <s v="CHARI BAGUIRMI"/>
    <x v="9"/>
    <m/>
    <m/>
    <n v="0"/>
    <n v="0"/>
    <n v="0"/>
  </r>
  <r>
    <x v="4"/>
    <s v="Hépatite E"/>
    <s v="CHARI BAGUIRMI"/>
    <x v="9"/>
    <m/>
    <m/>
    <n v="0"/>
    <n v="0"/>
    <n v="0"/>
  </r>
  <r>
    <x v="4"/>
    <s v="Cholera"/>
    <s v="CHARI BAGUIRMI"/>
    <x v="10"/>
    <m/>
    <m/>
    <n v="0"/>
    <n v="0"/>
    <n v="0"/>
  </r>
  <r>
    <x v="4"/>
    <s v="Rougeole"/>
    <s v="CHARI BAGUIRMI"/>
    <x v="10"/>
    <m/>
    <m/>
    <n v="0"/>
    <n v="0"/>
    <n v="0"/>
  </r>
  <r>
    <x v="4"/>
    <s v="Hépatite E"/>
    <s v="CHARI BAGUIRMI"/>
    <x v="10"/>
    <m/>
    <m/>
    <n v="0"/>
    <n v="0"/>
    <n v="0"/>
  </r>
  <r>
    <x v="4"/>
    <s v="Cholera"/>
    <s v="ENNEDI EST"/>
    <x v="11"/>
    <m/>
    <m/>
    <n v="0"/>
    <n v="0"/>
    <n v="0"/>
  </r>
  <r>
    <x v="4"/>
    <s v="Rougeole"/>
    <s v="ENNEDI EST"/>
    <x v="11"/>
    <m/>
    <m/>
    <n v="0"/>
    <n v="0"/>
    <n v="0"/>
  </r>
  <r>
    <x v="4"/>
    <s v="Hépatite E"/>
    <s v="ENNEDI EST"/>
    <x v="11"/>
    <m/>
    <m/>
    <n v="0"/>
    <n v="0"/>
    <n v="0"/>
  </r>
  <r>
    <x v="4"/>
    <s v="Cholera"/>
    <s v="ENNEDI EST"/>
    <x v="12"/>
    <m/>
    <m/>
    <n v="0"/>
    <n v="0"/>
    <n v="0"/>
  </r>
  <r>
    <x v="4"/>
    <s v="Rougeole"/>
    <s v="ENNEDI EST"/>
    <x v="12"/>
    <m/>
    <m/>
    <n v="0"/>
    <n v="0"/>
    <n v="0"/>
  </r>
  <r>
    <x v="4"/>
    <s v="Hépatite E"/>
    <s v="ENNEDI EST"/>
    <x v="12"/>
    <m/>
    <m/>
    <n v="0"/>
    <n v="0"/>
    <n v="0"/>
  </r>
  <r>
    <x v="4"/>
    <s v="Cholera"/>
    <s v="ENNEDI OUEST"/>
    <x v="13"/>
    <m/>
    <m/>
    <n v="0"/>
    <n v="0"/>
    <n v="0"/>
  </r>
  <r>
    <x v="4"/>
    <s v="Rougeole"/>
    <s v="ENNEDI OUEST"/>
    <x v="13"/>
    <m/>
    <m/>
    <n v="0"/>
    <n v="0"/>
    <n v="0"/>
  </r>
  <r>
    <x v="4"/>
    <s v="Hépatite E"/>
    <s v="ENNEDI OUEST"/>
    <x v="13"/>
    <m/>
    <m/>
    <n v="0"/>
    <n v="0"/>
    <n v="0"/>
  </r>
  <r>
    <x v="4"/>
    <s v="Cholera"/>
    <s v="ENNEDI OUEST"/>
    <x v="14"/>
    <m/>
    <m/>
    <n v="0"/>
    <n v="0"/>
    <n v="0"/>
  </r>
  <r>
    <x v="4"/>
    <s v="Rougeole"/>
    <s v="ENNEDI OUEST"/>
    <x v="14"/>
    <m/>
    <m/>
    <n v="0"/>
    <n v="0"/>
    <n v="0"/>
  </r>
  <r>
    <x v="4"/>
    <s v="Hépatite E"/>
    <s v="ENNEDI OUEST"/>
    <x v="14"/>
    <m/>
    <m/>
    <n v="0"/>
    <n v="0"/>
    <n v="0"/>
  </r>
  <r>
    <x v="4"/>
    <s v="Cholera"/>
    <s v="GUÉRA"/>
    <x v="15"/>
    <m/>
    <m/>
    <n v="0"/>
    <n v="0"/>
    <n v="0"/>
  </r>
  <r>
    <x v="4"/>
    <s v="Rougeole"/>
    <s v="GUÉRA"/>
    <x v="15"/>
    <m/>
    <m/>
    <n v="0"/>
    <n v="0"/>
    <n v="0"/>
  </r>
  <r>
    <x v="4"/>
    <s v="Hépatite E"/>
    <s v="GUÉRA"/>
    <x v="15"/>
    <m/>
    <m/>
    <n v="0"/>
    <n v="0"/>
    <n v="0"/>
  </r>
  <r>
    <x v="4"/>
    <s v="Cholera"/>
    <s v="GUÉRA"/>
    <x v="16"/>
    <m/>
    <m/>
    <n v="0"/>
    <n v="0"/>
    <n v="0"/>
  </r>
  <r>
    <x v="4"/>
    <s v="Rougeole"/>
    <s v="GUÉRA"/>
    <x v="16"/>
    <m/>
    <m/>
    <n v="0"/>
    <n v="0"/>
    <n v="0"/>
  </r>
  <r>
    <x v="4"/>
    <s v="Hépatite E"/>
    <s v="GUÉRA"/>
    <x v="16"/>
    <m/>
    <m/>
    <n v="0"/>
    <n v="0"/>
    <n v="0"/>
  </r>
  <r>
    <x v="4"/>
    <s v="Cholera"/>
    <s v="GUÉRA"/>
    <x v="17"/>
    <m/>
    <m/>
    <n v="0"/>
    <n v="0"/>
    <n v="0"/>
  </r>
  <r>
    <x v="4"/>
    <s v="Rougeole"/>
    <s v="GUÉRA"/>
    <x v="17"/>
    <m/>
    <m/>
    <n v="0"/>
    <n v="0"/>
    <n v="0"/>
  </r>
  <r>
    <x v="4"/>
    <s v="Hépatite E"/>
    <s v="GUÉRA"/>
    <x v="17"/>
    <m/>
    <m/>
    <n v="0"/>
    <n v="0"/>
    <n v="0"/>
  </r>
  <r>
    <x v="4"/>
    <s v="Cholera"/>
    <s v="GUÉRA"/>
    <x v="18"/>
    <m/>
    <m/>
    <n v="0"/>
    <n v="0"/>
    <n v="0"/>
  </r>
  <r>
    <x v="4"/>
    <s v="Rougeole"/>
    <s v="GUÉRA"/>
    <x v="18"/>
    <m/>
    <m/>
    <n v="0"/>
    <n v="0"/>
    <n v="0"/>
  </r>
  <r>
    <x v="4"/>
    <s v="Hépatite E"/>
    <s v="GUÉRA"/>
    <x v="18"/>
    <m/>
    <m/>
    <n v="0"/>
    <n v="0"/>
    <n v="0"/>
  </r>
  <r>
    <x v="4"/>
    <s v="Cholera"/>
    <s v="HADJER LAMIS"/>
    <x v="19"/>
    <m/>
    <m/>
    <n v="0"/>
    <n v="0"/>
    <n v="0"/>
  </r>
  <r>
    <x v="4"/>
    <s v="Rougeole"/>
    <s v="HADJER LAMIS"/>
    <x v="19"/>
    <m/>
    <m/>
    <n v="0"/>
    <n v="0"/>
    <n v="0"/>
  </r>
  <r>
    <x v="4"/>
    <s v="Hépatite E"/>
    <s v="HADJER LAMIS"/>
    <x v="19"/>
    <m/>
    <m/>
    <n v="0"/>
    <n v="0"/>
    <n v="0"/>
  </r>
  <r>
    <x v="4"/>
    <s v="Cholera"/>
    <s v="HADJER LAMIS"/>
    <x v="20"/>
    <n v="168"/>
    <n v="5"/>
    <n v="1"/>
    <n v="1"/>
    <n v="1"/>
  </r>
  <r>
    <x v="4"/>
    <s v="Rougeole"/>
    <s v="HADJER LAMIS"/>
    <x v="20"/>
    <m/>
    <m/>
    <n v="0"/>
    <n v="0"/>
    <n v="0"/>
  </r>
  <r>
    <x v="4"/>
    <s v="Hépatite E"/>
    <s v="HADJER LAMIS"/>
    <x v="20"/>
    <m/>
    <m/>
    <n v="0"/>
    <n v="0"/>
    <n v="0"/>
  </r>
  <r>
    <x v="4"/>
    <s v="Cholera"/>
    <s v="HADJER LAMIS"/>
    <x v="21"/>
    <m/>
    <m/>
    <n v="0"/>
    <n v="0"/>
    <n v="0"/>
  </r>
  <r>
    <x v="4"/>
    <s v="Rougeole"/>
    <s v="HADJER LAMIS"/>
    <x v="21"/>
    <m/>
    <m/>
    <n v="0"/>
    <n v="0"/>
    <n v="0"/>
  </r>
  <r>
    <x v="4"/>
    <s v="Hépatite E"/>
    <s v="HADJER LAMIS"/>
    <x v="21"/>
    <m/>
    <m/>
    <n v="0"/>
    <n v="0"/>
    <n v="0"/>
  </r>
  <r>
    <x v="4"/>
    <s v="Cholera"/>
    <s v="KANEM"/>
    <x v="22"/>
    <m/>
    <m/>
    <n v="0"/>
    <n v="0"/>
    <n v="0"/>
  </r>
  <r>
    <x v="4"/>
    <s v="Rougeole"/>
    <s v="KANEM"/>
    <x v="22"/>
    <m/>
    <m/>
    <n v="0"/>
    <n v="0"/>
    <n v="0"/>
  </r>
  <r>
    <x v="4"/>
    <s v="Hépatite E"/>
    <s v="KANEM"/>
    <x v="22"/>
    <m/>
    <m/>
    <n v="0"/>
    <n v="0"/>
    <n v="0"/>
  </r>
  <r>
    <x v="4"/>
    <s v="Cholera"/>
    <s v="KANEM"/>
    <x v="23"/>
    <m/>
    <m/>
    <n v="0"/>
    <n v="0"/>
    <n v="0"/>
  </r>
  <r>
    <x v="4"/>
    <s v="Rougeole"/>
    <s v="KANEM"/>
    <x v="23"/>
    <m/>
    <m/>
    <n v="0"/>
    <n v="0"/>
    <n v="0"/>
  </r>
  <r>
    <x v="4"/>
    <s v="Hépatite E"/>
    <s v="KANEM"/>
    <x v="23"/>
    <m/>
    <m/>
    <n v="0"/>
    <n v="0"/>
    <n v="0"/>
  </r>
  <r>
    <x v="4"/>
    <s v="Cholera"/>
    <s v="KANEM"/>
    <x v="24"/>
    <m/>
    <m/>
    <n v="0"/>
    <n v="0"/>
    <n v="0"/>
  </r>
  <r>
    <x v="4"/>
    <s v="Rougeole"/>
    <s v="KANEM"/>
    <x v="24"/>
    <m/>
    <m/>
    <n v="0"/>
    <n v="0"/>
    <n v="0"/>
  </r>
  <r>
    <x v="4"/>
    <s v="Hépatite E"/>
    <s v="KANEM"/>
    <x v="24"/>
    <m/>
    <m/>
    <n v="0"/>
    <n v="0"/>
    <n v="0"/>
  </r>
  <r>
    <x v="4"/>
    <s v="Cholera"/>
    <s v="LAC"/>
    <x v="25"/>
    <n v="107"/>
    <n v="3"/>
    <n v="1"/>
    <n v="1"/>
    <n v="1"/>
  </r>
  <r>
    <x v="4"/>
    <s v="Rougeole"/>
    <s v="LAC"/>
    <x v="25"/>
    <m/>
    <m/>
    <n v="0"/>
    <n v="0"/>
    <n v="0"/>
  </r>
  <r>
    <x v="4"/>
    <s v="Hépatite E"/>
    <s v="LAC"/>
    <x v="25"/>
    <m/>
    <m/>
    <n v="0"/>
    <n v="0"/>
    <n v="0"/>
  </r>
  <r>
    <x v="4"/>
    <s v="Cholera"/>
    <s v="LAC"/>
    <x v="26"/>
    <n v="111"/>
    <n v="5"/>
    <n v="1"/>
    <n v="1"/>
    <n v="1"/>
  </r>
  <r>
    <x v="4"/>
    <s v="Rougeole"/>
    <s v="LAC"/>
    <x v="26"/>
    <m/>
    <m/>
    <n v="0"/>
    <n v="0"/>
    <n v="0"/>
  </r>
  <r>
    <x v="4"/>
    <s v="Hépatite E"/>
    <s v="LAC"/>
    <x v="26"/>
    <m/>
    <m/>
    <n v="0"/>
    <n v="0"/>
    <n v="0"/>
  </r>
  <r>
    <x v="4"/>
    <s v="Cholera"/>
    <s v="LAC"/>
    <x v="27"/>
    <m/>
    <m/>
    <n v="0"/>
    <n v="0"/>
    <n v="0"/>
  </r>
  <r>
    <x v="4"/>
    <s v="Rougeole"/>
    <s v="LAC"/>
    <x v="27"/>
    <m/>
    <m/>
    <n v="0"/>
    <n v="0"/>
    <n v="0"/>
  </r>
  <r>
    <x v="4"/>
    <s v="Hépatite E"/>
    <s v="LAC"/>
    <x v="27"/>
    <m/>
    <m/>
    <n v="0"/>
    <n v="0"/>
    <n v="0"/>
  </r>
  <r>
    <x v="4"/>
    <s v="Cholera"/>
    <s v="LAC"/>
    <x v="28"/>
    <m/>
    <m/>
    <n v="0"/>
    <n v="0"/>
    <n v="0"/>
  </r>
  <r>
    <x v="4"/>
    <s v="Rougeole"/>
    <s v="LAC"/>
    <x v="28"/>
    <m/>
    <m/>
    <n v="0"/>
    <n v="0"/>
    <n v="0"/>
  </r>
  <r>
    <x v="4"/>
    <s v="Hépatite E"/>
    <s v="LAC"/>
    <x v="28"/>
    <m/>
    <m/>
    <n v="0"/>
    <n v="0"/>
    <n v="0"/>
  </r>
  <r>
    <x v="4"/>
    <s v="Cholera"/>
    <s v="LOGONE OCCIDENTAL"/>
    <x v="29"/>
    <m/>
    <m/>
    <n v="0"/>
    <n v="0"/>
    <n v="0"/>
  </r>
  <r>
    <x v="4"/>
    <s v="Rougeole"/>
    <s v="LOGONE OCCIDENTAL"/>
    <x v="29"/>
    <m/>
    <m/>
    <n v="0"/>
    <n v="0"/>
    <n v="0"/>
  </r>
  <r>
    <x v="4"/>
    <s v="Hépatite E"/>
    <s v="LOGONE OCCIDENTAL"/>
    <x v="29"/>
    <m/>
    <m/>
    <n v="0"/>
    <n v="0"/>
    <n v="0"/>
  </r>
  <r>
    <x v="4"/>
    <s v="Cholera"/>
    <s v="LOGONE OCCIDENTAL"/>
    <x v="30"/>
    <m/>
    <m/>
    <n v="0"/>
    <n v="0"/>
    <n v="0"/>
  </r>
  <r>
    <x v="4"/>
    <s v="Rougeole"/>
    <s v="LOGONE OCCIDENTAL"/>
    <x v="30"/>
    <m/>
    <m/>
    <n v="0"/>
    <n v="0"/>
    <n v="0"/>
  </r>
  <r>
    <x v="4"/>
    <s v="Hépatite E"/>
    <s v="LOGONE OCCIDENTAL"/>
    <x v="30"/>
    <m/>
    <m/>
    <n v="0"/>
    <n v="0"/>
    <n v="0"/>
  </r>
  <r>
    <x v="4"/>
    <s v="Cholera"/>
    <s v="LOGONE OCCIDENTAL"/>
    <x v="31"/>
    <m/>
    <m/>
    <n v="0"/>
    <n v="0"/>
    <n v="0"/>
  </r>
  <r>
    <x v="4"/>
    <s v="Rougeole"/>
    <s v="LOGONE OCCIDENTAL"/>
    <x v="31"/>
    <m/>
    <m/>
    <n v="0"/>
    <n v="0"/>
    <n v="0"/>
  </r>
  <r>
    <x v="4"/>
    <s v="Hépatite E"/>
    <s v="LOGONE OCCIDENTAL"/>
    <x v="31"/>
    <m/>
    <m/>
    <n v="0"/>
    <n v="0"/>
    <n v="0"/>
  </r>
  <r>
    <x v="4"/>
    <s v="Cholera"/>
    <s v="LOGONE OCCIDENTAL"/>
    <x v="32"/>
    <m/>
    <m/>
    <n v="0"/>
    <n v="0"/>
    <n v="0"/>
  </r>
  <r>
    <x v="4"/>
    <s v="Rougeole"/>
    <s v="LOGONE OCCIDENTAL"/>
    <x v="32"/>
    <m/>
    <m/>
    <n v="0"/>
    <n v="0"/>
    <n v="0"/>
  </r>
  <r>
    <x v="4"/>
    <s v="Hépatite E"/>
    <s v="LOGONE OCCIDENTAL"/>
    <x v="32"/>
    <m/>
    <m/>
    <n v="0"/>
    <n v="0"/>
    <n v="0"/>
  </r>
  <r>
    <x v="4"/>
    <s v="Cholera"/>
    <s v="LOGONE ORIENTAL"/>
    <x v="33"/>
    <m/>
    <m/>
    <n v="0"/>
    <n v="0"/>
    <n v="0"/>
  </r>
  <r>
    <x v="4"/>
    <s v="Rougeole"/>
    <s v="LOGONE ORIENTAL"/>
    <x v="33"/>
    <m/>
    <m/>
    <n v="0"/>
    <n v="0"/>
    <n v="0"/>
  </r>
  <r>
    <x v="4"/>
    <s v="Hépatite E"/>
    <s v="LOGONE ORIENTAL"/>
    <x v="33"/>
    <m/>
    <m/>
    <n v="0"/>
    <n v="0"/>
    <n v="0"/>
  </r>
  <r>
    <x v="4"/>
    <s v="Cholera"/>
    <s v="LOGONE ORIENTAL"/>
    <x v="34"/>
    <m/>
    <m/>
    <n v="0"/>
    <n v="0"/>
    <n v="0"/>
  </r>
  <r>
    <x v="4"/>
    <s v="Rougeole"/>
    <s v="LOGONE ORIENTAL"/>
    <x v="34"/>
    <m/>
    <m/>
    <n v="0"/>
    <n v="0"/>
    <n v="0"/>
  </r>
  <r>
    <x v="4"/>
    <s v="Hépatite E"/>
    <s v="LOGONE ORIENTAL"/>
    <x v="34"/>
    <m/>
    <m/>
    <n v="0"/>
    <n v="0"/>
    <n v="0"/>
  </r>
  <r>
    <x v="4"/>
    <s v="Cholera"/>
    <s v="LOGONE ORIENTAL"/>
    <x v="35"/>
    <m/>
    <m/>
    <n v="0"/>
    <n v="0"/>
    <n v="0"/>
  </r>
  <r>
    <x v="4"/>
    <s v="Rougeole"/>
    <s v="LOGONE ORIENTAL"/>
    <x v="35"/>
    <m/>
    <m/>
    <n v="0"/>
    <n v="0"/>
    <n v="0"/>
  </r>
  <r>
    <x v="4"/>
    <s v="Hépatite E"/>
    <s v="LOGONE ORIENTAL"/>
    <x v="35"/>
    <m/>
    <m/>
    <n v="0"/>
    <n v="0"/>
    <n v="0"/>
  </r>
  <r>
    <x v="4"/>
    <s v="Cholera"/>
    <s v="LOGONE ORIENTAL"/>
    <x v="36"/>
    <m/>
    <m/>
    <n v="0"/>
    <n v="0"/>
    <n v="0"/>
  </r>
  <r>
    <x v="4"/>
    <s v="Rougeole"/>
    <s v="LOGONE ORIENTAL"/>
    <x v="36"/>
    <m/>
    <m/>
    <n v="0"/>
    <n v="0"/>
    <n v="0"/>
  </r>
  <r>
    <x v="4"/>
    <s v="Hépatite E"/>
    <s v="LOGONE ORIENTAL"/>
    <x v="36"/>
    <m/>
    <m/>
    <n v="0"/>
    <n v="0"/>
    <n v="0"/>
  </r>
  <r>
    <x v="4"/>
    <s v="Cholera"/>
    <s v="LOGONE ORIENTAL"/>
    <x v="37"/>
    <m/>
    <m/>
    <n v="0"/>
    <n v="0"/>
    <n v="0"/>
  </r>
  <r>
    <x v="4"/>
    <s v="Rougeole"/>
    <s v="LOGONE ORIENTAL"/>
    <x v="37"/>
    <m/>
    <m/>
    <n v="0"/>
    <n v="0"/>
    <n v="0"/>
  </r>
  <r>
    <x v="4"/>
    <s v="Hépatite E"/>
    <s v="LOGONE ORIENTAL"/>
    <x v="37"/>
    <m/>
    <m/>
    <n v="0"/>
    <n v="0"/>
    <n v="0"/>
  </r>
  <r>
    <x v="4"/>
    <s v="Cholera"/>
    <s v="LOGONE ORIENTAL"/>
    <x v="38"/>
    <m/>
    <m/>
    <n v="0"/>
    <n v="0"/>
    <n v="0"/>
  </r>
  <r>
    <x v="4"/>
    <s v="Rougeole"/>
    <s v="LOGONE ORIENTAL"/>
    <x v="38"/>
    <m/>
    <m/>
    <n v="0"/>
    <n v="0"/>
    <n v="0"/>
  </r>
  <r>
    <x v="4"/>
    <s v="Hépatite E"/>
    <s v="LOGONE ORIENTAL"/>
    <x v="38"/>
    <m/>
    <m/>
    <n v="0"/>
    <n v="0"/>
    <n v="0"/>
  </r>
  <r>
    <x v="4"/>
    <s v="Cholera"/>
    <s v="MANDOUL"/>
    <x v="39"/>
    <m/>
    <m/>
    <n v="0"/>
    <n v="0"/>
    <n v="0"/>
  </r>
  <r>
    <x v="4"/>
    <s v="Rougeole"/>
    <s v="MANDOUL"/>
    <x v="39"/>
    <m/>
    <m/>
    <n v="0"/>
    <n v="0"/>
    <n v="0"/>
  </r>
  <r>
    <x v="4"/>
    <s v="Hépatite E"/>
    <s v="MANDOUL"/>
    <x v="39"/>
    <m/>
    <m/>
    <n v="0"/>
    <n v="0"/>
    <n v="0"/>
  </r>
  <r>
    <x v="4"/>
    <s v="Cholera"/>
    <s v="MANDOUL"/>
    <x v="40"/>
    <m/>
    <m/>
    <n v="0"/>
    <n v="0"/>
    <n v="0"/>
  </r>
  <r>
    <x v="4"/>
    <s v="Rougeole"/>
    <s v="MANDOUL"/>
    <x v="40"/>
    <m/>
    <m/>
    <n v="0"/>
    <n v="0"/>
    <n v="0"/>
  </r>
  <r>
    <x v="4"/>
    <s v="Hépatite E"/>
    <s v="MANDOUL"/>
    <x v="40"/>
    <m/>
    <m/>
    <n v="0"/>
    <n v="0"/>
    <n v="0"/>
  </r>
  <r>
    <x v="4"/>
    <s v="Cholera"/>
    <s v="MANDOUL"/>
    <x v="41"/>
    <m/>
    <m/>
    <n v="0"/>
    <n v="0"/>
    <n v="0"/>
  </r>
  <r>
    <x v="4"/>
    <s v="Rougeole"/>
    <s v="MANDOUL"/>
    <x v="41"/>
    <m/>
    <m/>
    <n v="0"/>
    <n v="0"/>
    <n v="0"/>
  </r>
  <r>
    <x v="4"/>
    <s v="Hépatite E"/>
    <s v="MANDOUL"/>
    <x v="41"/>
    <m/>
    <m/>
    <n v="0"/>
    <n v="0"/>
    <n v="0"/>
  </r>
  <r>
    <x v="4"/>
    <s v="Cholera"/>
    <s v="MAYO KEBBI EST"/>
    <x v="42"/>
    <m/>
    <m/>
    <n v="0"/>
    <n v="0"/>
    <n v="0"/>
  </r>
  <r>
    <x v="4"/>
    <s v="Rougeole"/>
    <s v="MAYO KEBBI EST"/>
    <x v="42"/>
    <m/>
    <m/>
    <n v="0"/>
    <n v="0"/>
    <n v="0"/>
  </r>
  <r>
    <x v="4"/>
    <s v="Hépatite E"/>
    <s v="MAYO KEBBI EST"/>
    <x v="42"/>
    <m/>
    <m/>
    <n v="0"/>
    <n v="0"/>
    <n v="0"/>
  </r>
  <r>
    <x v="4"/>
    <s v="Cholera"/>
    <s v="MAYO KEBBI EST"/>
    <x v="43"/>
    <m/>
    <m/>
    <n v="0"/>
    <n v="0"/>
    <n v="0"/>
  </r>
  <r>
    <x v="4"/>
    <s v="Rougeole"/>
    <s v="MAYO KEBBI EST"/>
    <x v="43"/>
    <m/>
    <m/>
    <n v="0"/>
    <n v="0"/>
    <n v="0"/>
  </r>
  <r>
    <x v="4"/>
    <s v="Hépatite E"/>
    <s v="MAYO KEBBI EST"/>
    <x v="43"/>
    <m/>
    <m/>
    <n v="0"/>
    <n v="0"/>
    <n v="0"/>
  </r>
  <r>
    <x v="4"/>
    <s v="Cholera"/>
    <s v="MAYO KEBBI EST"/>
    <x v="44"/>
    <m/>
    <m/>
    <n v="0"/>
    <n v="0"/>
    <n v="0"/>
  </r>
  <r>
    <x v="4"/>
    <s v="Rougeole"/>
    <s v="MAYO KEBBI EST"/>
    <x v="44"/>
    <m/>
    <m/>
    <n v="0"/>
    <n v="0"/>
    <n v="0"/>
  </r>
  <r>
    <x v="4"/>
    <s v="Hépatite E"/>
    <s v="MAYO KEBBI EST"/>
    <x v="44"/>
    <m/>
    <m/>
    <n v="0"/>
    <n v="0"/>
    <n v="0"/>
  </r>
  <r>
    <x v="4"/>
    <s v="Cholera"/>
    <s v="MAYO KEBBI EST"/>
    <x v="45"/>
    <m/>
    <m/>
    <n v="0"/>
    <n v="0"/>
    <n v="0"/>
  </r>
  <r>
    <x v="4"/>
    <s v="Rougeole"/>
    <s v="MAYO KEBBI EST"/>
    <x v="45"/>
    <m/>
    <m/>
    <n v="0"/>
    <n v="0"/>
    <n v="0"/>
  </r>
  <r>
    <x v="4"/>
    <s v="Hépatite E"/>
    <s v="MAYO KEBBI EST"/>
    <x v="45"/>
    <m/>
    <m/>
    <n v="0"/>
    <n v="0"/>
    <n v="0"/>
  </r>
  <r>
    <x v="4"/>
    <s v="Cholera"/>
    <s v="MAYO KEBBI OUEST"/>
    <x v="46"/>
    <m/>
    <m/>
    <n v="0"/>
    <n v="0"/>
    <n v="0"/>
  </r>
  <r>
    <x v="4"/>
    <s v="Rougeole"/>
    <s v="MAYO KEBBI OUEST"/>
    <x v="46"/>
    <m/>
    <m/>
    <n v="0"/>
    <n v="0"/>
    <n v="0"/>
  </r>
  <r>
    <x v="4"/>
    <s v="Hépatite E"/>
    <s v="MAYO KEBBI OUEST"/>
    <x v="46"/>
    <m/>
    <m/>
    <n v="0"/>
    <n v="0"/>
    <n v="0"/>
  </r>
  <r>
    <x v="4"/>
    <s v="Cholera"/>
    <s v="MAYO KEBBI OUEST"/>
    <x v="47"/>
    <m/>
    <m/>
    <n v="0"/>
    <n v="0"/>
    <n v="0"/>
  </r>
  <r>
    <x v="4"/>
    <s v="Rougeole"/>
    <s v="MAYO KEBBI OUEST"/>
    <x v="47"/>
    <m/>
    <m/>
    <n v="0"/>
    <n v="0"/>
    <n v="0"/>
  </r>
  <r>
    <x v="4"/>
    <s v="Hépatite E"/>
    <s v="MAYO KEBBI OUEST"/>
    <x v="47"/>
    <m/>
    <m/>
    <n v="0"/>
    <n v="0"/>
    <n v="0"/>
  </r>
  <r>
    <x v="4"/>
    <s v="Cholera"/>
    <s v="MAYO KEBBI OUEST"/>
    <x v="48"/>
    <m/>
    <m/>
    <n v="0"/>
    <n v="0"/>
    <n v="0"/>
  </r>
  <r>
    <x v="4"/>
    <s v="Rougeole"/>
    <s v="MAYO KEBBI OUEST"/>
    <x v="48"/>
    <m/>
    <m/>
    <n v="0"/>
    <n v="0"/>
    <n v="0"/>
  </r>
  <r>
    <x v="4"/>
    <s v="Hépatite E"/>
    <s v="MAYO KEBBI OUEST"/>
    <x v="48"/>
    <m/>
    <m/>
    <n v="0"/>
    <n v="0"/>
    <n v="0"/>
  </r>
  <r>
    <x v="4"/>
    <s v="Cholera"/>
    <s v="MOYEN CHARI"/>
    <x v="49"/>
    <m/>
    <m/>
    <n v="0"/>
    <n v="0"/>
    <n v="0"/>
  </r>
  <r>
    <x v="4"/>
    <s v="Rougeole"/>
    <s v="MOYEN CHARI"/>
    <x v="49"/>
    <m/>
    <m/>
    <n v="0"/>
    <n v="0"/>
    <n v="0"/>
  </r>
  <r>
    <x v="4"/>
    <s v="Hépatite E"/>
    <s v="MOYEN CHARI"/>
    <x v="49"/>
    <m/>
    <m/>
    <n v="0"/>
    <n v="0"/>
    <n v="0"/>
  </r>
  <r>
    <x v="4"/>
    <s v="Cholera"/>
    <s v="MOYEN CHARI"/>
    <x v="50"/>
    <m/>
    <m/>
    <n v="0"/>
    <n v="0"/>
    <n v="0"/>
  </r>
  <r>
    <x v="4"/>
    <s v="Rougeole"/>
    <s v="MOYEN CHARI"/>
    <x v="50"/>
    <m/>
    <m/>
    <n v="0"/>
    <n v="0"/>
    <n v="0"/>
  </r>
  <r>
    <x v="4"/>
    <s v="Hépatite E"/>
    <s v="MOYEN CHARI"/>
    <x v="50"/>
    <m/>
    <m/>
    <n v="0"/>
    <n v="0"/>
    <n v="0"/>
  </r>
  <r>
    <x v="4"/>
    <s v="Cholera"/>
    <s v="MOYEN CHARI"/>
    <x v="51"/>
    <m/>
    <m/>
    <n v="0"/>
    <n v="0"/>
    <n v="0"/>
  </r>
  <r>
    <x v="4"/>
    <s v="Rougeole"/>
    <s v="MOYEN CHARI"/>
    <x v="51"/>
    <m/>
    <m/>
    <n v="0"/>
    <n v="0"/>
    <n v="0"/>
  </r>
  <r>
    <x v="4"/>
    <s v="Hépatite E"/>
    <s v="MOYEN CHARI"/>
    <x v="51"/>
    <m/>
    <m/>
    <n v="0"/>
    <n v="0"/>
    <n v="0"/>
  </r>
  <r>
    <x v="4"/>
    <s v="Cholera"/>
    <s v="N'DJAMENA"/>
    <x v="52"/>
    <n v="98"/>
    <n v="8"/>
    <n v="1"/>
    <n v="1"/>
    <n v="1"/>
  </r>
  <r>
    <x v="4"/>
    <s v="Rougeole"/>
    <s v="N'DJAMENA"/>
    <x v="52"/>
    <m/>
    <m/>
    <n v="0"/>
    <n v="0"/>
    <n v="0"/>
  </r>
  <r>
    <x v="4"/>
    <s v="Hépatite E"/>
    <s v="N'DJAMENA"/>
    <x v="52"/>
    <m/>
    <m/>
    <n v="0"/>
    <n v="0"/>
    <n v="0"/>
  </r>
  <r>
    <x v="4"/>
    <s v="Cholera"/>
    <s v="OUADDAÏ"/>
    <x v="53"/>
    <m/>
    <m/>
    <n v="0"/>
    <n v="0"/>
    <n v="0"/>
  </r>
  <r>
    <x v="4"/>
    <s v="Rougeole"/>
    <s v="OUADDAÏ"/>
    <x v="53"/>
    <m/>
    <m/>
    <n v="0"/>
    <n v="0"/>
    <n v="0"/>
  </r>
  <r>
    <x v="4"/>
    <s v="Hépatite E"/>
    <s v="OUADDAÏ"/>
    <x v="53"/>
    <m/>
    <m/>
    <n v="0"/>
    <n v="0"/>
    <n v="0"/>
  </r>
  <r>
    <x v="4"/>
    <s v="Cholera"/>
    <s v="OUADDAÏ"/>
    <x v="54"/>
    <m/>
    <m/>
    <n v="0"/>
    <n v="0"/>
    <n v="0"/>
  </r>
  <r>
    <x v="4"/>
    <s v="Rougeole"/>
    <s v="OUADDAÏ"/>
    <x v="54"/>
    <m/>
    <m/>
    <n v="0"/>
    <n v="0"/>
    <n v="0"/>
  </r>
  <r>
    <x v="4"/>
    <s v="Hépatite E"/>
    <s v="OUADDAÏ"/>
    <x v="54"/>
    <m/>
    <m/>
    <n v="0"/>
    <n v="0"/>
    <n v="0"/>
  </r>
  <r>
    <x v="4"/>
    <s v="Cholera"/>
    <s v="OUADDAÏ"/>
    <x v="55"/>
    <m/>
    <m/>
    <n v="0"/>
    <n v="0"/>
    <n v="0"/>
  </r>
  <r>
    <x v="4"/>
    <s v="Rougeole"/>
    <s v="OUADDAÏ"/>
    <x v="55"/>
    <m/>
    <m/>
    <n v="0"/>
    <n v="0"/>
    <n v="0"/>
  </r>
  <r>
    <x v="4"/>
    <s v="Hépatite E"/>
    <s v="OUADDAÏ"/>
    <x v="55"/>
    <m/>
    <m/>
    <n v="0"/>
    <n v="0"/>
    <n v="0"/>
  </r>
  <r>
    <x v="4"/>
    <s v="Cholera"/>
    <s v="SALAMAT"/>
    <x v="56"/>
    <m/>
    <m/>
    <n v="0"/>
    <n v="0"/>
    <n v="0"/>
  </r>
  <r>
    <x v="4"/>
    <s v="Rougeole"/>
    <s v="SALAMAT"/>
    <x v="56"/>
    <m/>
    <m/>
    <n v="0"/>
    <n v="0"/>
    <n v="0"/>
  </r>
  <r>
    <x v="4"/>
    <s v="Hépatite E"/>
    <s v="SALAMAT"/>
    <x v="56"/>
    <m/>
    <m/>
    <n v="0"/>
    <n v="0"/>
    <n v="0"/>
  </r>
  <r>
    <x v="4"/>
    <s v="Cholera"/>
    <s v="SALAMAT"/>
    <x v="57"/>
    <m/>
    <m/>
    <n v="0"/>
    <n v="0"/>
    <n v="0"/>
  </r>
  <r>
    <x v="4"/>
    <s v="Rougeole"/>
    <s v="SALAMAT"/>
    <x v="57"/>
    <m/>
    <m/>
    <n v="0"/>
    <n v="0"/>
    <n v="0"/>
  </r>
  <r>
    <x v="4"/>
    <s v="Hépatite E"/>
    <s v="SALAMAT"/>
    <x v="57"/>
    <m/>
    <m/>
    <n v="0"/>
    <n v="0"/>
    <n v="0"/>
  </r>
  <r>
    <x v="4"/>
    <s v="Cholera"/>
    <s v="SALAMAT"/>
    <x v="58"/>
    <m/>
    <m/>
    <n v="0"/>
    <n v="0"/>
    <n v="0"/>
  </r>
  <r>
    <x v="4"/>
    <s v="Rougeole"/>
    <s v="SALAMAT"/>
    <x v="58"/>
    <m/>
    <m/>
    <n v="0"/>
    <n v="0"/>
    <n v="0"/>
  </r>
  <r>
    <x v="4"/>
    <s v="Hépatite E"/>
    <s v="SALAMAT"/>
    <x v="58"/>
    <m/>
    <m/>
    <n v="0"/>
    <n v="0"/>
    <n v="0"/>
  </r>
  <r>
    <x v="4"/>
    <s v="Cholera"/>
    <s v="SILA"/>
    <x v="59"/>
    <m/>
    <m/>
    <n v="0"/>
    <n v="0"/>
    <n v="0"/>
  </r>
  <r>
    <x v="4"/>
    <s v="Rougeole"/>
    <s v="SILA"/>
    <x v="59"/>
    <m/>
    <m/>
    <n v="0"/>
    <n v="0"/>
    <n v="0"/>
  </r>
  <r>
    <x v="4"/>
    <s v="Hépatite E"/>
    <s v="SILA"/>
    <x v="59"/>
    <m/>
    <m/>
    <n v="0"/>
    <n v="0"/>
    <n v="0"/>
  </r>
  <r>
    <x v="4"/>
    <s v="Cholera"/>
    <s v="SILA"/>
    <x v="60"/>
    <m/>
    <m/>
    <n v="0"/>
    <n v="0"/>
    <n v="0"/>
  </r>
  <r>
    <x v="4"/>
    <s v="Rougeole"/>
    <s v="SILA"/>
    <x v="60"/>
    <m/>
    <m/>
    <n v="0"/>
    <n v="0"/>
    <n v="0"/>
  </r>
  <r>
    <x v="4"/>
    <s v="Hépatite E"/>
    <s v="SILA"/>
    <x v="60"/>
    <m/>
    <m/>
    <n v="0"/>
    <n v="0"/>
    <n v="0"/>
  </r>
  <r>
    <x v="4"/>
    <s v="Cholera"/>
    <s v="TANDJILÉ"/>
    <x v="61"/>
    <m/>
    <m/>
    <n v="0"/>
    <n v="0"/>
    <n v="0"/>
  </r>
  <r>
    <x v="4"/>
    <s v="Rougeole"/>
    <s v="TANDJILÉ"/>
    <x v="61"/>
    <m/>
    <m/>
    <n v="0"/>
    <n v="0"/>
    <n v="0"/>
  </r>
  <r>
    <x v="4"/>
    <s v="Hépatite E"/>
    <s v="TANDJILÉ"/>
    <x v="61"/>
    <m/>
    <m/>
    <n v="0"/>
    <n v="0"/>
    <n v="0"/>
  </r>
  <r>
    <x v="4"/>
    <s v="Cholera"/>
    <s v="TANDJILÉ"/>
    <x v="62"/>
    <m/>
    <m/>
    <n v="0"/>
    <n v="0"/>
    <n v="0"/>
  </r>
  <r>
    <x v="4"/>
    <s v="Rougeole"/>
    <s v="TANDJILÉ"/>
    <x v="62"/>
    <m/>
    <m/>
    <n v="0"/>
    <n v="0"/>
    <n v="0"/>
  </r>
  <r>
    <x v="4"/>
    <s v="Hépatite E"/>
    <s v="TANDJILÉ"/>
    <x v="62"/>
    <m/>
    <m/>
    <n v="0"/>
    <n v="0"/>
    <n v="0"/>
  </r>
  <r>
    <x v="4"/>
    <s v="Cholera"/>
    <s v="TANDJILÉ"/>
    <x v="63"/>
    <m/>
    <m/>
    <n v="0"/>
    <n v="0"/>
    <n v="0"/>
  </r>
  <r>
    <x v="4"/>
    <s v="Rougeole"/>
    <s v="TANDJILÉ"/>
    <x v="63"/>
    <m/>
    <m/>
    <n v="0"/>
    <n v="0"/>
    <n v="0"/>
  </r>
  <r>
    <x v="4"/>
    <s v="Hépatite E"/>
    <s v="TANDJILÉ"/>
    <x v="63"/>
    <m/>
    <m/>
    <n v="0"/>
    <n v="0"/>
    <n v="0"/>
  </r>
  <r>
    <x v="4"/>
    <s v="Cholera"/>
    <s v="TIBESTI"/>
    <x v="64"/>
    <m/>
    <m/>
    <n v="0"/>
    <n v="0"/>
    <n v="0"/>
  </r>
  <r>
    <x v="4"/>
    <s v="Rougeole"/>
    <s v="TIBESTI"/>
    <x v="64"/>
    <m/>
    <m/>
    <n v="0"/>
    <n v="0"/>
    <n v="0"/>
  </r>
  <r>
    <x v="4"/>
    <s v="Hépatite E"/>
    <s v="TIBESTI"/>
    <x v="64"/>
    <m/>
    <m/>
    <n v="0"/>
    <n v="0"/>
    <n v="0"/>
  </r>
  <r>
    <x v="4"/>
    <s v="Cholera"/>
    <s v="TIBESTI"/>
    <x v="65"/>
    <m/>
    <m/>
    <n v="0"/>
    <n v="0"/>
    <n v="0"/>
  </r>
  <r>
    <x v="4"/>
    <s v="Rougeole"/>
    <s v="TIBESTI"/>
    <x v="65"/>
    <m/>
    <m/>
    <n v="0"/>
    <n v="0"/>
    <n v="0"/>
  </r>
  <r>
    <x v="4"/>
    <s v="Hépatite E"/>
    <s v="TIBESTI"/>
    <x v="65"/>
    <m/>
    <m/>
    <n v="0"/>
    <n v="0"/>
    <n v="0"/>
  </r>
  <r>
    <x v="4"/>
    <s v="Cholera"/>
    <s v="WADI FIRA"/>
    <x v="66"/>
    <m/>
    <m/>
    <n v="0"/>
    <n v="0"/>
    <n v="0"/>
  </r>
  <r>
    <x v="4"/>
    <s v="Rougeole"/>
    <s v="WADI FIRA"/>
    <x v="66"/>
    <m/>
    <m/>
    <n v="0"/>
    <n v="0"/>
    <n v="0"/>
  </r>
  <r>
    <x v="4"/>
    <s v="Hépatite E"/>
    <s v="WADI FIRA"/>
    <x v="66"/>
    <m/>
    <m/>
    <n v="0"/>
    <n v="0"/>
    <n v="0"/>
  </r>
  <r>
    <x v="4"/>
    <s v="Cholera"/>
    <s v="WADI FIRA"/>
    <x v="67"/>
    <m/>
    <m/>
    <n v="0"/>
    <n v="0"/>
    <n v="0"/>
  </r>
  <r>
    <x v="4"/>
    <s v="Rougeole"/>
    <s v="WADI FIRA"/>
    <x v="67"/>
    <m/>
    <m/>
    <n v="0"/>
    <n v="0"/>
    <n v="0"/>
  </r>
  <r>
    <x v="4"/>
    <s v="Hépatite E"/>
    <s v="WADI FIRA"/>
    <x v="67"/>
    <m/>
    <m/>
    <n v="0"/>
    <n v="0"/>
    <n v="0"/>
  </r>
  <r>
    <x v="4"/>
    <s v="Cholera"/>
    <s v="WADI FIRA"/>
    <x v="68"/>
    <m/>
    <m/>
    <n v="0"/>
    <n v="0"/>
    <n v="0"/>
  </r>
  <r>
    <x v="4"/>
    <s v="Rougeole"/>
    <s v="WADI FIRA"/>
    <x v="68"/>
    <m/>
    <m/>
    <n v="0"/>
    <n v="0"/>
    <n v="0"/>
  </r>
  <r>
    <x v="4"/>
    <s v="Hépatite E"/>
    <s v="WADI FIRA"/>
    <x v="68"/>
    <m/>
    <m/>
    <n v="0"/>
    <n v="0"/>
    <n v="0"/>
  </r>
  <r>
    <x v="4"/>
    <s v="Cholera"/>
    <s v="WADI FIRA"/>
    <x v="69"/>
    <m/>
    <m/>
    <n v="0"/>
    <n v="0"/>
    <n v="0"/>
  </r>
  <r>
    <x v="4"/>
    <s v="Rougeole"/>
    <s v="WADI FIRA"/>
    <x v="69"/>
    <m/>
    <m/>
    <n v="0"/>
    <n v="0"/>
    <n v="0"/>
  </r>
  <r>
    <x v="4"/>
    <s v="Hépatite E"/>
    <s v="WADI FIRA"/>
    <x v="69"/>
    <m/>
    <m/>
    <n v="0"/>
    <n v="0"/>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52">
  <r>
    <x v="0"/>
    <s v="Conflit"/>
    <s v="BARH EL GAZEL"/>
    <x v="0"/>
    <n v="215256.83398650543"/>
    <n v="0"/>
    <n v="0"/>
    <m/>
    <m/>
    <n v="0"/>
    <n v="0"/>
    <n v="0"/>
    <n v="0"/>
  </r>
  <r>
    <x v="0"/>
    <s v="Conflit"/>
    <s v="BARH EL GAZEL"/>
    <x v="1"/>
    <n v="82188.801482631985"/>
    <n v="0"/>
    <n v="0"/>
    <m/>
    <m/>
    <n v="0"/>
    <n v="0"/>
    <n v="0"/>
    <n v="0"/>
  </r>
  <r>
    <x v="0"/>
    <s v="Conflit"/>
    <s v="BARH EL GAZEL"/>
    <x v="2"/>
    <n v="93929.75940326658"/>
    <n v="0"/>
    <n v="0"/>
    <m/>
    <m/>
    <n v="0"/>
    <n v="0"/>
    <n v="0"/>
    <n v="0"/>
  </r>
  <r>
    <x v="0"/>
    <s v="Conflit"/>
    <s v="BATHA"/>
    <x v="3"/>
    <n v="292631.035746974"/>
    <n v="0"/>
    <n v="0"/>
    <m/>
    <m/>
    <n v="0"/>
    <n v="0"/>
    <n v="0"/>
    <n v="0"/>
  </r>
  <r>
    <x v="0"/>
    <s v="Conflit"/>
    <s v="BATHA"/>
    <x v="4"/>
    <n v="266923.12734804821"/>
    <n v="0"/>
    <n v="0"/>
    <n v="50"/>
    <m/>
    <n v="0"/>
    <n v="1"/>
    <n v="0"/>
    <n v="0.4"/>
  </r>
  <r>
    <x v="0"/>
    <s v="Conflit"/>
    <s v="BATHA"/>
    <x v="5"/>
    <n v="163406.08926425278"/>
    <n v="0"/>
    <n v="0"/>
    <m/>
    <m/>
    <n v="0"/>
    <n v="0"/>
    <n v="0"/>
    <n v="0"/>
  </r>
  <r>
    <x v="0"/>
    <s v="Conflit"/>
    <s v="BORKOU"/>
    <x v="6"/>
    <n v="105738.83856507236"/>
    <n v="0"/>
    <n v="0"/>
    <m/>
    <m/>
    <n v="0"/>
    <n v="0"/>
    <n v="0"/>
    <n v="0"/>
  </r>
  <r>
    <x v="0"/>
    <s v="Conflit"/>
    <s v="BORKOU"/>
    <x v="7"/>
    <n v="38995.742503694746"/>
    <n v="0"/>
    <n v="0"/>
    <m/>
    <m/>
    <n v="0"/>
    <n v="0"/>
    <n v="0"/>
    <n v="0"/>
  </r>
  <r>
    <x v="0"/>
    <s v="Conflit"/>
    <s v="CHARI BAGUIRMI"/>
    <x v="8"/>
    <n v="321119.33880478097"/>
    <n v="0"/>
    <n v="0"/>
    <m/>
    <n v="4"/>
    <n v="0"/>
    <n v="0"/>
    <n v="0"/>
    <n v="0"/>
  </r>
  <r>
    <x v="0"/>
    <s v="Conflit"/>
    <s v="CHARI BAGUIRMI"/>
    <x v="9"/>
    <n v="280055.85462676577"/>
    <n v="0"/>
    <n v="0"/>
    <m/>
    <m/>
    <n v="0"/>
    <n v="0"/>
    <n v="0"/>
    <n v="0"/>
  </r>
  <r>
    <x v="0"/>
    <s v="Conflit"/>
    <s v="CHARI BAGUIRMI"/>
    <x v="10"/>
    <n v="284493.16747474996"/>
    <n v="0"/>
    <n v="0"/>
    <m/>
    <m/>
    <n v="0"/>
    <n v="0"/>
    <n v="0"/>
    <n v="0"/>
  </r>
  <r>
    <x v="0"/>
    <s v="Conflit"/>
    <s v="ENNEDI EST"/>
    <x v="11"/>
    <n v="122624.52222277698"/>
    <n v="0"/>
    <n v="0"/>
    <m/>
    <m/>
    <n v="0"/>
    <n v="0"/>
    <n v="0"/>
    <n v="0"/>
  </r>
  <r>
    <x v="0"/>
    <s v="Conflit"/>
    <s v="ENNEDI EST"/>
    <x v="12"/>
    <n v="43066.248668449261"/>
    <n v="35691"/>
    <n v="0.82874643377396284"/>
    <m/>
    <m/>
    <n v="1"/>
    <n v="0"/>
    <n v="0"/>
    <n v="0.4"/>
  </r>
  <r>
    <x v="0"/>
    <s v="Conflit"/>
    <s v="ENNEDI OUEST"/>
    <x v="13"/>
    <n v="60840.652518664581"/>
    <n v="0"/>
    <n v="0"/>
    <m/>
    <m/>
    <n v="0"/>
    <n v="0"/>
    <n v="0"/>
    <n v="0"/>
  </r>
  <r>
    <x v="0"/>
    <s v="Conflit"/>
    <s v="ENNEDI OUEST"/>
    <x v="14"/>
    <n v="32761.076907885119"/>
    <n v="0"/>
    <n v="0"/>
    <m/>
    <m/>
    <n v="0"/>
    <n v="0"/>
    <n v="0"/>
    <n v="0"/>
  </r>
  <r>
    <x v="0"/>
    <s v="Conflit"/>
    <s v="GUÉRA"/>
    <x v="15"/>
    <n v="213445.8569904457"/>
    <n v="0"/>
    <n v="0"/>
    <m/>
    <m/>
    <n v="0"/>
    <n v="0"/>
    <n v="0"/>
    <n v="0"/>
  </r>
  <r>
    <x v="0"/>
    <s v="Conflit"/>
    <s v="GUÉRA"/>
    <x v="16"/>
    <n v="207240.53592929451"/>
    <n v="0"/>
    <n v="0"/>
    <m/>
    <m/>
    <n v="0"/>
    <n v="0"/>
    <n v="0"/>
    <n v="0"/>
  </r>
  <r>
    <x v="0"/>
    <s v="Conflit"/>
    <s v="GUÉRA"/>
    <x v="17"/>
    <n v="128195.79173148832"/>
    <n v="0"/>
    <n v="0"/>
    <n v="1"/>
    <n v="14"/>
    <n v="0"/>
    <n v="1"/>
    <n v="0"/>
    <n v="0.4"/>
  </r>
  <r>
    <x v="0"/>
    <s v="Conflit"/>
    <s v="GUÉRA"/>
    <x v="18"/>
    <n v="117471.41233294742"/>
    <n v="825"/>
    <n v="7.0229852831062856E-3"/>
    <n v="108"/>
    <n v="90"/>
    <n v="0"/>
    <n v="1"/>
    <n v="1"/>
    <n v="0.60000000000000009"/>
  </r>
  <r>
    <x v="0"/>
    <s v="Conflit"/>
    <s v="HADJER LAMIS"/>
    <x v="19"/>
    <n v="286316.02090271213"/>
    <n v="0"/>
    <n v="0"/>
    <m/>
    <m/>
    <n v="0"/>
    <n v="0"/>
    <n v="0"/>
    <n v="0"/>
  </r>
  <r>
    <x v="0"/>
    <s v="Conflit"/>
    <s v="HADJER LAMIS"/>
    <x v="20"/>
    <n v="347261.54945374094"/>
    <n v="0"/>
    <n v="0"/>
    <m/>
    <m/>
    <n v="0"/>
    <n v="0"/>
    <n v="0"/>
    <n v="0"/>
  </r>
  <r>
    <x v="0"/>
    <s v="Conflit"/>
    <s v="HADJER LAMIS"/>
    <x v="21"/>
    <n v="228127.83394399597"/>
    <n v="0"/>
    <n v="0"/>
    <m/>
    <m/>
    <n v="0"/>
    <n v="0"/>
    <n v="0"/>
    <n v="0"/>
  </r>
  <r>
    <x v="0"/>
    <s v="Conflit"/>
    <s v="KANEM"/>
    <x v="22"/>
    <n v="239924.05942415385"/>
    <n v="0"/>
    <n v="0"/>
    <m/>
    <m/>
    <n v="0"/>
    <n v="0"/>
    <n v="0"/>
    <n v="0"/>
  </r>
  <r>
    <x v="0"/>
    <s v="Conflit"/>
    <s v="KANEM"/>
    <x v="23"/>
    <n v="142481.34001464193"/>
    <n v="0"/>
    <n v="0"/>
    <m/>
    <m/>
    <n v="0"/>
    <n v="0"/>
    <n v="0"/>
    <n v="0"/>
  </r>
  <r>
    <x v="0"/>
    <s v="Conflit"/>
    <s v="KANEM"/>
    <x v="24"/>
    <n v="139788.97895973609"/>
    <n v="0"/>
    <n v="0"/>
    <m/>
    <m/>
    <n v="0"/>
    <n v="0"/>
    <n v="0"/>
    <n v="0"/>
  </r>
  <r>
    <x v="0"/>
    <s v="Conflit"/>
    <s v="LAC"/>
    <x v="25"/>
    <n v="98928.95417690344"/>
    <n v="0"/>
    <n v="0"/>
    <m/>
    <m/>
    <n v="0"/>
    <n v="0"/>
    <n v="0"/>
    <n v="0"/>
  </r>
  <r>
    <x v="0"/>
    <s v="Conflit"/>
    <s v="LAC"/>
    <x v="26"/>
    <n v="325416.72662291204"/>
    <n v="24112"/>
    <n v="7.4095760996147619E-2"/>
    <m/>
    <m/>
    <n v="0"/>
    <n v="0"/>
    <n v="0"/>
    <n v="0"/>
  </r>
  <r>
    <x v="0"/>
    <s v="Conflit"/>
    <s v="LAC"/>
    <x v="27"/>
    <n v="60048.444105147697"/>
    <n v="78598"/>
    <n v="1.3089098505595107"/>
    <n v="30"/>
    <m/>
    <n v="1"/>
    <n v="1"/>
    <n v="0"/>
    <n v="0.8"/>
  </r>
  <r>
    <x v="0"/>
    <s v="Conflit"/>
    <s v="LAC"/>
    <x v="28"/>
    <n v="110296.84630884792"/>
    <n v="0"/>
    <n v="0"/>
    <m/>
    <m/>
    <n v="0"/>
    <n v="0"/>
    <n v="0"/>
    <n v="0"/>
  </r>
  <r>
    <x v="0"/>
    <s v="Conflit"/>
    <s v="LOGONE OCCIDENTAL"/>
    <x v="29"/>
    <n v="520605.03762894939"/>
    <n v="0"/>
    <n v="0"/>
    <n v="1"/>
    <m/>
    <n v="0"/>
    <n v="1"/>
    <n v="0"/>
    <n v="0.4"/>
  </r>
  <r>
    <x v="0"/>
    <s v="Conflit"/>
    <s v="LOGONE OCCIDENTAL"/>
    <x v="30"/>
    <n v="167038.68522154982"/>
    <n v="0"/>
    <n v="0"/>
    <n v="11"/>
    <n v="10"/>
    <n v="0"/>
    <n v="1"/>
    <n v="0"/>
    <n v="0.4"/>
  </r>
  <r>
    <x v="0"/>
    <s v="Conflit"/>
    <s v="LOGONE OCCIDENTAL"/>
    <x v="31"/>
    <n v="144505.20483789677"/>
    <n v="0"/>
    <n v="0"/>
    <m/>
    <m/>
    <n v="0"/>
    <n v="0"/>
    <n v="0"/>
    <n v="0"/>
  </r>
  <r>
    <x v="0"/>
    <s v="Conflit"/>
    <s v="LOGONE OCCIDENTAL"/>
    <x v="32"/>
    <n v="249974.80464114746"/>
    <n v="0"/>
    <n v="0"/>
    <m/>
    <m/>
    <n v="0"/>
    <n v="0"/>
    <n v="0"/>
    <n v="0"/>
  </r>
  <r>
    <x v="0"/>
    <s v="Conflit"/>
    <s v="LOGONE ORIENTAL"/>
    <x v="33"/>
    <n v="250546.99674480353"/>
    <n v="0"/>
    <n v="0"/>
    <m/>
    <m/>
    <n v="0"/>
    <n v="0"/>
    <n v="0"/>
    <n v="0"/>
  </r>
  <r>
    <x v="0"/>
    <s v="Conflit"/>
    <s v="LOGONE ORIENTAL"/>
    <x v="34"/>
    <n v="158254.16368405329"/>
    <n v="0"/>
    <n v="0"/>
    <m/>
    <m/>
    <n v="0"/>
    <n v="0"/>
    <n v="0"/>
    <n v="0"/>
  </r>
  <r>
    <x v="0"/>
    <s v="Conflit"/>
    <s v="LOGONE ORIENTAL"/>
    <x v="35"/>
    <n v="77315.579276330027"/>
    <n v="759"/>
    <n v="9.8169089219042553E-3"/>
    <m/>
    <m/>
    <n v="0"/>
    <n v="0"/>
    <n v="0"/>
    <n v="0"/>
  </r>
  <r>
    <x v="0"/>
    <s v="Conflit"/>
    <s v="LOGONE ORIENTAL"/>
    <x v="36"/>
    <n v="220072.67125719794"/>
    <n v="69198"/>
    <n v="0.31443249906813103"/>
    <n v="15"/>
    <n v="35"/>
    <n v="1"/>
    <n v="1"/>
    <n v="0"/>
    <n v="0.8"/>
  </r>
  <r>
    <x v="0"/>
    <s v="Conflit"/>
    <s v="LOGONE ORIENTAL"/>
    <x v="37"/>
    <n v="168778.38049905209"/>
    <n v="690"/>
    <n v="4.0882013321835095E-3"/>
    <n v="100"/>
    <m/>
    <n v="0"/>
    <n v="1"/>
    <n v="0"/>
    <n v="0.4"/>
  </r>
  <r>
    <x v="0"/>
    <s v="Conflit"/>
    <s v="LOGONE ORIENTAL"/>
    <x v="38"/>
    <n v="341942.72468768491"/>
    <n v="25914"/>
    <n v="7.5784621601961796E-2"/>
    <n v="20"/>
    <m/>
    <n v="0"/>
    <n v="1"/>
    <n v="0"/>
    <n v="0.4"/>
  </r>
  <r>
    <x v="0"/>
    <s v="Conflit"/>
    <s v="MANDOUL"/>
    <x v="39"/>
    <n v="396726.58037117752"/>
    <n v="20685"/>
    <n v="5.2139183567299942E-2"/>
    <n v="1"/>
    <n v="2"/>
    <n v="0"/>
    <n v="1"/>
    <n v="0"/>
    <n v="0.4"/>
  </r>
  <r>
    <x v="0"/>
    <s v="Conflit"/>
    <s v="MANDOUL"/>
    <x v="40"/>
    <n v="336524.17148133257"/>
    <n v="0"/>
    <n v="0"/>
    <n v="4"/>
    <n v="4"/>
    <n v="0"/>
    <n v="1"/>
    <n v="0"/>
    <n v="0.4"/>
  </r>
  <r>
    <x v="0"/>
    <s v="Conflit"/>
    <s v="MANDOUL"/>
    <x v="41"/>
    <n v="239629.56605847523"/>
    <n v="0"/>
    <n v="0"/>
    <n v="5"/>
    <n v="3"/>
    <n v="0"/>
    <n v="1"/>
    <n v="0"/>
    <n v="0.4"/>
  </r>
  <r>
    <x v="0"/>
    <s v="Conflit"/>
    <s v="MAYO KEBBI EST"/>
    <x v="42"/>
    <n v="366002.85258385952"/>
    <n v="0"/>
    <n v="0"/>
    <n v="10"/>
    <m/>
    <n v="0"/>
    <n v="1"/>
    <n v="0"/>
    <n v="0.4"/>
  </r>
  <r>
    <x v="0"/>
    <s v="Conflit"/>
    <s v="MAYO KEBBI EST"/>
    <x v="43"/>
    <n v="354937.86697946244"/>
    <n v="3286"/>
    <n v="9.2579583800511643E-3"/>
    <n v="50"/>
    <n v="0"/>
    <n v="0"/>
    <n v="1"/>
    <n v="0"/>
    <n v="0.4"/>
  </r>
  <r>
    <x v="0"/>
    <s v="Conflit"/>
    <s v="MAYO KEBBI EST"/>
    <x v="44"/>
    <n v="127267.24681336975"/>
    <n v="124"/>
    <n v="9.7432766956795261E-4"/>
    <m/>
    <m/>
    <n v="0"/>
    <n v="0"/>
    <n v="0"/>
    <n v="0"/>
  </r>
  <r>
    <x v="0"/>
    <s v="Conflit"/>
    <s v="MAYO KEBBI EST"/>
    <x v="45"/>
    <n v="353533.52139224025"/>
    <n v="0"/>
    <n v="0"/>
    <m/>
    <m/>
    <n v="0"/>
    <n v="0"/>
    <n v="0"/>
    <n v="0"/>
  </r>
  <r>
    <x v="0"/>
    <s v="Conflit"/>
    <s v="MAYO KEBBI OUEST"/>
    <x v="46"/>
    <n v="525410.12749988679"/>
    <n v="0"/>
    <n v="0"/>
    <m/>
    <m/>
    <n v="0"/>
    <n v="0"/>
    <n v="0"/>
    <n v="0"/>
  </r>
  <r>
    <x v="0"/>
    <s v="Conflit"/>
    <s v="MAYO KEBBI OUEST"/>
    <x v="47"/>
    <n v="274401.46702351485"/>
    <n v="0"/>
    <n v="0"/>
    <m/>
    <m/>
    <n v="0"/>
    <n v="0"/>
    <n v="0"/>
    <n v="0"/>
  </r>
  <r>
    <x v="0"/>
    <s v="Conflit"/>
    <s v="MAYO KEBBI OUEST"/>
    <x v="48"/>
    <n v="86172.220130472517"/>
    <n v="0"/>
    <n v="0"/>
    <m/>
    <m/>
    <n v="0"/>
    <n v="0"/>
    <n v="0"/>
    <n v="0"/>
  </r>
  <r>
    <x v="0"/>
    <s v="Conflit"/>
    <s v="MOYEN CHARI"/>
    <x v="49"/>
    <n v="479944.53660504241"/>
    <n v="1500"/>
    <n v="3.1253611315392158E-3"/>
    <n v="19"/>
    <n v="11"/>
    <n v="0"/>
    <n v="1"/>
    <n v="0"/>
    <n v="0.4"/>
  </r>
  <r>
    <x v="0"/>
    <s v="Conflit"/>
    <s v="MOYEN CHARI"/>
    <x v="50"/>
    <n v="167458.77910439327"/>
    <n v="33415"/>
    <n v="0.19954164349406367"/>
    <n v="42"/>
    <n v="7"/>
    <n v="0"/>
    <n v="1"/>
    <n v="0"/>
    <n v="0.4"/>
  </r>
  <r>
    <x v="0"/>
    <s v="Conflit"/>
    <s v="MOYEN CHARI"/>
    <x v="51"/>
    <n v="272524.78941051289"/>
    <n v="7945"/>
    <n v="2.9153311216882329E-2"/>
    <n v="19"/>
    <n v="23"/>
    <n v="0"/>
    <n v="1"/>
    <n v="0"/>
    <n v="0.4"/>
  </r>
  <r>
    <x v="0"/>
    <s v="Conflit"/>
    <s v="N'DJAMENA"/>
    <x v="52"/>
    <n v="1668716.788074068"/>
    <n v="6555"/>
    <n v="3.9281680671322209E-3"/>
    <m/>
    <m/>
    <n v="0"/>
    <n v="0"/>
    <n v="0"/>
    <n v="0"/>
  </r>
  <r>
    <x v="0"/>
    <s v="Conflit"/>
    <s v="OUADDAÏ"/>
    <x v="53"/>
    <n v="510527.35223436775"/>
    <n v="0"/>
    <n v="0"/>
    <n v="8"/>
    <n v="18"/>
    <n v="0"/>
    <n v="1"/>
    <n v="0"/>
    <n v="0.4"/>
  </r>
  <r>
    <x v="0"/>
    <s v="Conflit"/>
    <s v="OUADDAÏ"/>
    <x v="54"/>
    <n v="166031.22177457111"/>
    <n v="111125"/>
    <n v="0.66930182656175341"/>
    <m/>
    <m/>
    <n v="1"/>
    <n v="0"/>
    <n v="0"/>
    <n v="0.4"/>
  </r>
  <r>
    <x v="0"/>
    <s v="Conflit"/>
    <s v="OUADDAÏ"/>
    <x v="55"/>
    <n v="443716.19743377622"/>
    <n v="35669"/>
    <n v="8.0386968531441838E-2"/>
    <n v="42"/>
    <n v="7"/>
    <n v="0"/>
    <n v="1"/>
    <n v="0"/>
    <n v="0.4"/>
  </r>
  <r>
    <x v="0"/>
    <s v="Conflit"/>
    <s v="SALAMAT"/>
    <x v="56"/>
    <n v="284573.86494506046"/>
    <n v="0"/>
    <n v="0"/>
    <m/>
    <m/>
    <n v="0"/>
    <n v="0"/>
    <n v="0"/>
    <n v="0"/>
  </r>
  <r>
    <x v="0"/>
    <s v="Conflit"/>
    <s v="SALAMAT"/>
    <x v="57"/>
    <n v="101016.46452326399"/>
    <n v="0"/>
    <n v="0"/>
    <n v="1"/>
    <m/>
    <n v="0"/>
    <n v="1"/>
    <n v="0"/>
    <n v="0.4"/>
  </r>
  <r>
    <x v="0"/>
    <s v="Conflit"/>
    <s v="SALAMAT"/>
    <x v="58"/>
    <n v="86547.512898495537"/>
    <n v="8596"/>
    <n v="9.9321167207676336E-2"/>
    <n v="1"/>
    <m/>
    <n v="0"/>
    <n v="1"/>
    <n v="0"/>
    <n v="0.4"/>
  </r>
  <r>
    <x v="0"/>
    <s v="Conflit"/>
    <s v="SILA"/>
    <x v="59"/>
    <n v="466474.34717775375"/>
    <n v="0"/>
    <n v="0"/>
    <m/>
    <m/>
    <n v="0"/>
    <n v="0"/>
    <n v="0"/>
    <n v="0"/>
  </r>
  <r>
    <x v="0"/>
    <s v="Conflit"/>
    <s v="SILA"/>
    <x v="60"/>
    <n v="124310.78494653857"/>
    <n v="65170"/>
    <n v="0.52425057108300932"/>
    <m/>
    <m/>
    <n v="1"/>
    <n v="0"/>
    <n v="0"/>
    <n v="0.4"/>
  </r>
  <r>
    <x v="0"/>
    <s v="Conflit"/>
    <s v="TANDJILÉ"/>
    <x v="61"/>
    <n v="401641.78992645524"/>
    <n v="0"/>
    <n v="0"/>
    <m/>
    <m/>
    <n v="0"/>
    <n v="0"/>
    <n v="0"/>
    <n v="0"/>
  </r>
  <r>
    <x v="0"/>
    <s v="Conflit"/>
    <s v="TANDJILÉ"/>
    <x v="62"/>
    <n v="503582.60729145806"/>
    <n v="0"/>
    <n v="0"/>
    <m/>
    <m/>
    <n v="0"/>
    <n v="0"/>
    <n v="0"/>
    <n v="0"/>
  </r>
  <r>
    <x v="0"/>
    <s v="Conflit"/>
    <s v="TANDJILÉ"/>
    <x v="63"/>
    <n v="138815.36922053504"/>
    <n v="0"/>
    <n v="0"/>
    <n v="2"/>
    <n v="11"/>
    <n v="0"/>
    <n v="1"/>
    <n v="0"/>
    <n v="0.4"/>
  </r>
  <r>
    <x v="0"/>
    <s v="Conflit"/>
    <s v="TIBESTI"/>
    <x v="64"/>
    <n v="22356.34333330152"/>
    <n v="0"/>
    <n v="0"/>
    <m/>
    <m/>
    <n v="0"/>
    <n v="0"/>
    <n v="0"/>
    <n v="0"/>
  </r>
  <r>
    <x v="0"/>
    <s v="Conflit"/>
    <s v="TIBESTI"/>
    <x v="65"/>
    <n v="17242.010149984846"/>
    <n v="0"/>
    <n v="0"/>
    <n v="200"/>
    <n v="30"/>
    <n v="0"/>
    <n v="1"/>
    <n v="0"/>
    <n v="0.4"/>
  </r>
  <r>
    <x v="0"/>
    <s v="Conflit"/>
    <s v="WADI FIRA"/>
    <x v="66"/>
    <n v="263021.00376537844"/>
    <n v="0"/>
    <n v="0"/>
    <m/>
    <m/>
    <n v="0"/>
    <n v="0"/>
    <n v="0"/>
    <n v="0"/>
  </r>
  <r>
    <x v="0"/>
    <s v="Conflit"/>
    <s v="WADI FIRA"/>
    <x v="67"/>
    <n v="279093.4033101282"/>
    <n v="46615"/>
    <n v="0.16702293729315229"/>
    <n v="27"/>
    <m/>
    <n v="0"/>
    <n v="1"/>
    <n v="0"/>
    <n v="0.4"/>
  </r>
  <r>
    <x v="0"/>
    <s v="Conflit"/>
    <s v="WADI FIRA"/>
    <x v="68"/>
    <n v="217402.88904290408"/>
    <n v="82095"/>
    <n v="0.37761687694867152"/>
    <m/>
    <m/>
    <n v="1"/>
    <n v="0"/>
    <n v="0"/>
    <n v="0.4"/>
  </r>
  <r>
    <x v="0"/>
    <s v="Conflit"/>
    <s v="WADI FIRA"/>
    <x v="69"/>
    <n v="31464.635598071316"/>
    <n v="0"/>
    <n v="0"/>
    <m/>
    <m/>
    <n v="0"/>
    <n v="0"/>
    <n v="0"/>
    <n v="0"/>
  </r>
  <r>
    <x v="1"/>
    <s v="Conflit"/>
    <s v="BARH EL GAZEL"/>
    <x v="0"/>
    <n v="226616.96546386601"/>
    <n v="0"/>
    <n v="0"/>
    <m/>
    <m/>
    <n v="0"/>
    <n v="0"/>
    <n v="0"/>
    <n v="0"/>
  </r>
  <r>
    <x v="1"/>
    <s v="Conflit"/>
    <s v="BARH EL GAZEL"/>
    <x v="1"/>
    <n v="86526.297177973858"/>
    <n v="0"/>
    <n v="0"/>
    <m/>
    <m/>
    <n v="0"/>
    <n v="0"/>
    <n v="0"/>
    <n v="0"/>
  </r>
  <r>
    <x v="1"/>
    <s v="Conflit"/>
    <s v="BARH EL GAZEL"/>
    <x v="2"/>
    <n v="98886.881538236048"/>
    <n v="0"/>
    <n v="0"/>
    <m/>
    <m/>
    <n v="0"/>
    <n v="0"/>
    <n v="0"/>
    <n v="0"/>
  </r>
  <r>
    <x v="1"/>
    <s v="Conflit"/>
    <s v="BATHA"/>
    <x v="3"/>
    <n v="308074.57349151891"/>
    <n v="0"/>
    <n v="0"/>
    <m/>
    <m/>
    <n v="0"/>
    <n v="0"/>
    <n v="0"/>
    <n v="0"/>
  </r>
  <r>
    <x v="1"/>
    <s v="Conflit"/>
    <s v="BATHA"/>
    <x v="4"/>
    <n v="281009.93595182145"/>
    <n v="0"/>
    <n v="0"/>
    <n v="2"/>
    <m/>
    <n v="0"/>
    <n v="1"/>
    <n v="0"/>
    <n v="0.4"/>
  </r>
  <r>
    <x v="1"/>
    <s v="Conflit"/>
    <s v="BATHA"/>
    <x v="5"/>
    <n v="172029.80923571537"/>
    <n v="0"/>
    <n v="0"/>
    <m/>
    <m/>
    <n v="0"/>
    <n v="0"/>
    <n v="0"/>
    <n v="0"/>
  </r>
  <r>
    <x v="1"/>
    <s v="Conflit"/>
    <s v="BORKOU"/>
    <x v="6"/>
    <n v="111319.18222300209"/>
    <n v="0"/>
    <n v="0"/>
    <m/>
    <m/>
    <n v="0"/>
    <n v="0"/>
    <n v="0"/>
    <n v="0"/>
  </r>
  <r>
    <x v="1"/>
    <s v="Conflit"/>
    <s v="BORKOU"/>
    <x v="7"/>
    <n v="41053.734130232573"/>
    <n v="0"/>
    <n v="0"/>
    <n v="2"/>
    <m/>
    <n v="0"/>
    <n v="1"/>
    <n v="0"/>
    <n v="0.4"/>
  </r>
  <r>
    <x v="1"/>
    <s v="Conflit"/>
    <s v="CHARI BAGUIRMI"/>
    <x v="8"/>
    <n v="338066.34039904445"/>
    <n v="26455"/>
    <n v="7.8253871618136336E-2"/>
    <n v="0"/>
    <m/>
    <n v="0"/>
    <n v="0"/>
    <n v="0"/>
    <n v="0"/>
  </r>
  <r>
    <x v="1"/>
    <s v="Conflit"/>
    <s v="CHARI BAGUIRMI"/>
    <x v="9"/>
    <n v="294835.73998810159"/>
    <n v="0"/>
    <n v="0"/>
    <n v="0"/>
    <m/>
    <n v="0"/>
    <n v="0"/>
    <n v="0"/>
    <n v="0"/>
  </r>
  <r>
    <x v="1"/>
    <s v="Conflit"/>
    <s v="CHARI BAGUIRMI"/>
    <x v="10"/>
    <n v="299507.23103347782"/>
    <n v="0"/>
    <n v="0"/>
    <n v="0"/>
    <m/>
    <n v="0"/>
    <n v="0"/>
    <n v="0"/>
    <n v="0"/>
  </r>
  <r>
    <x v="1"/>
    <s v="Conflit"/>
    <s v="ENNEDI EST"/>
    <x v="11"/>
    <n v="129096.00407541168"/>
    <n v="36966"/>
    <n v="0.28634503650791732"/>
    <n v="5"/>
    <m/>
    <n v="1"/>
    <n v="1"/>
    <n v="0"/>
    <n v="0.8"/>
  </r>
  <r>
    <x v="1"/>
    <s v="Conflit"/>
    <s v="ENNEDI EST"/>
    <x v="12"/>
    <n v="45339.060351357126"/>
    <n v="0"/>
    <n v="0"/>
    <m/>
    <m/>
    <n v="0"/>
    <n v="0"/>
    <n v="0"/>
    <n v="0"/>
  </r>
  <r>
    <x v="1"/>
    <s v="Conflit"/>
    <s v="ENNEDI OUEST"/>
    <x v="13"/>
    <n v="64051.504406525048"/>
    <n v="0"/>
    <n v="0"/>
    <m/>
    <m/>
    <n v="0"/>
    <n v="0"/>
    <n v="0"/>
    <n v="0"/>
  </r>
  <r>
    <x v="1"/>
    <s v="Conflit"/>
    <s v="ENNEDI OUEST"/>
    <x v="14"/>
    <n v="34490.035446022994"/>
    <n v="0"/>
    <n v="0"/>
    <m/>
    <m/>
    <n v="0"/>
    <n v="0"/>
    <n v="0"/>
    <n v="0"/>
  </r>
  <r>
    <x v="1"/>
    <s v="Conflit"/>
    <s v="GUÉRA"/>
    <x v="15"/>
    <n v="224710.4145601319"/>
    <n v="0"/>
    <n v="0"/>
    <m/>
    <m/>
    <n v="0"/>
    <n v="0"/>
    <n v="0"/>
    <n v="0"/>
  </r>
  <r>
    <x v="1"/>
    <s v="Conflit"/>
    <s v="GUÉRA"/>
    <x v="16"/>
    <n v="218177.60906186249"/>
    <n v="0"/>
    <n v="0"/>
    <m/>
    <m/>
    <n v="0"/>
    <n v="0"/>
    <n v="0"/>
    <n v="0"/>
  </r>
  <r>
    <x v="1"/>
    <s v="Conflit"/>
    <s v="GUÉRA"/>
    <x v="17"/>
    <n v="134961.2960917603"/>
    <n v="0"/>
    <n v="0"/>
    <n v="3"/>
    <n v="7"/>
    <n v="0"/>
    <n v="1"/>
    <n v="0"/>
    <n v="0.4"/>
  </r>
  <r>
    <x v="1"/>
    <s v="Conflit"/>
    <s v="GUÉRA"/>
    <x v="18"/>
    <n v="123670.93995870998"/>
    <n v="0"/>
    <n v="0"/>
    <n v="31"/>
    <n v="12"/>
    <n v="0"/>
    <n v="1"/>
    <n v="0"/>
    <n v="0.4"/>
  </r>
  <r>
    <x v="1"/>
    <s v="Conflit"/>
    <s v="HADJER LAMIS"/>
    <x v="19"/>
    <n v="301426.28514516325"/>
    <n v="0"/>
    <n v="0"/>
    <m/>
    <m/>
    <n v="0"/>
    <n v="0"/>
    <n v="0"/>
    <n v="0"/>
  </r>
  <r>
    <x v="1"/>
    <s v="Conflit"/>
    <s v="HADJER LAMIS"/>
    <x v="20"/>
    <n v="365588.20039330533"/>
    <n v="0"/>
    <n v="0"/>
    <m/>
    <m/>
    <n v="0"/>
    <n v="0"/>
    <n v="0"/>
    <n v="0"/>
  </r>
  <r>
    <x v="1"/>
    <s v="Conflit"/>
    <s v="HADJER LAMIS"/>
    <x v="21"/>
    <n v="240167.22957782631"/>
    <n v="0"/>
    <n v="0"/>
    <m/>
    <m/>
    <n v="0"/>
    <n v="0"/>
    <n v="0"/>
    <n v="0"/>
  </r>
  <r>
    <x v="1"/>
    <s v="Conflit"/>
    <s v="KANEM"/>
    <x v="22"/>
    <n v="252585.99823075792"/>
    <n v="0"/>
    <n v="0"/>
    <m/>
    <m/>
    <n v="0"/>
    <n v="0"/>
    <n v="0"/>
    <n v="0"/>
  </r>
  <r>
    <x v="1"/>
    <s v="Conflit"/>
    <s v="KANEM"/>
    <x v="23"/>
    <n v="150000.76100425996"/>
    <n v="0"/>
    <n v="0"/>
    <n v="4"/>
    <m/>
    <n v="0"/>
    <n v="1"/>
    <n v="0"/>
    <n v="0.4"/>
  </r>
  <r>
    <x v="1"/>
    <s v="Conflit"/>
    <s v="KANEM"/>
    <x v="24"/>
    <n v="147166.31119425251"/>
    <n v="0"/>
    <n v="0"/>
    <m/>
    <m/>
    <n v="0"/>
    <n v="0"/>
    <n v="0"/>
    <n v="0"/>
  </r>
  <r>
    <x v="1"/>
    <s v="Conflit"/>
    <s v="LAC"/>
    <x v="25"/>
    <n v="182727.96430615085"/>
    <n v="111305"/>
    <n v="0.60912953538690151"/>
    <n v="0"/>
    <m/>
    <n v="1"/>
    <n v="0"/>
    <n v="0"/>
    <n v="0.4"/>
  </r>
  <r>
    <x v="1"/>
    <s v="Conflit"/>
    <s v="LAC"/>
    <x v="26"/>
    <n v="342590.52190227743"/>
    <n v="86880"/>
    <n v="0.25359720846212486"/>
    <n v="26"/>
    <m/>
    <n v="1"/>
    <n v="1"/>
    <n v="0"/>
    <n v="0.8"/>
  </r>
  <r>
    <x v="1"/>
    <s v="Conflit"/>
    <s v="LAC"/>
    <x v="27"/>
    <n v="63217.4873704044"/>
    <n v="61218"/>
    <n v="0.96837129323585758"/>
    <n v="12"/>
    <n v="36"/>
    <n v="1"/>
    <n v="1"/>
    <n v="0"/>
    <n v="0.8"/>
  </r>
  <r>
    <x v="1"/>
    <s v="Conflit"/>
    <s v="LAC"/>
    <x v="28"/>
    <n v="116117.73781041712"/>
    <n v="0"/>
    <n v="0"/>
    <m/>
    <m/>
    <n v="0"/>
    <n v="0"/>
    <n v="0"/>
    <n v="0"/>
  </r>
  <r>
    <x v="1"/>
    <s v="Conflit"/>
    <s v="LOGONE OCCIDENTAL"/>
    <x v="29"/>
    <n v="548079.85255450883"/>
    <n v="0"/>
    <n v="0"/>
    <n v="11"/>
    <n v="23"/>
    <n v="0"/>
    <n v="1"/>
    <n v="0"/>
    <n v="0.4"/>
  </r>
  <r>
    <x v="1"/>
    <s v="Conflit"/>
    <s v="LOGONE OCCIDENTAL"/>
    <x v="30"/>
    <n v="175854.11463570359"/>
    <n v="0"/>
    <n v="0"/>
    <m/>
    <m/>
    <n v="0"/>
    <n v="0"/>
    <n v="0"/>
    <n v="0"/>
  </r>
  <r>
    <x v="1"/>
    <s v="Conflit"/>
    <s v="LOGONE OCCIDENTAL"/>
    <x v="31"/>
    <n v="152131.43484286073"/>
    <n v="0"/>
    <n v="0"/>
    <n v="22"/>
    <m/>
    <n v="0"/>
    <n v="1"/>
    <n v="0"/>
    <n v="0.4"/>
  </r>
  <r>
    <x v="1"/>
    <s v="Conflit"/>
    <s v="LOGONE OCCIDENTAL"/>
    <x v="32"/>
    <n v="263167.16928834369"/>
    <n v="0"/>
    <n v="0"/>
    <m/>
    <m/>
    <n v="0"/>
    <n v="0"/>
    <n v="0"/>
    <n v="0"/>
  </r>
  <r>
    <x v="1"/>
    <s v="Conflit"/>
    <s v="LOGONE ORIENTAL"/>
    <x v="33"/>
    <n v="263769.55870284681"/>
    <n v="0"/>
    <n v="0"/>
    <m/>
    <m/>
    <n v="0"/>
    <n v="0"/>
    <n v="0"/>
    <n v="0"/>
  </r>
  <r>
    <x v="1"/>
    <s v="Conflit"/>
    <s v="LOGONE ORIENTAL"/>
    <x v="34"/>
    <n v="166605.99193032068"/>
    <n v="0"/>
    <n v="0"/>
    <n v="13"/>
    <n v="11"/>
    <n v="0"/>
    <n v="1"/>
    <n v="0"/>
    <n v="0.4"/>
  </r>
  <r>
    <x v="1"/>
    <s v="Conflit"/>
    <s v="LOGONE ORIENTAL"/>
    <x v="35"/>
    <n v="81395.891754968761"/>
    <n v="0"/>
    <n v="0"/>
    <n v="2"/>
    <m/>
    <n v="0"/>
    <n v="1"/>
    <n v="0"/>
    <n v="0.4"/>
  </r>
  <r>
    <x v="1"/>
    <s v="Conflit"/>
    <s v="LOGONE ORIENTAL"/>
    <x v="36"/>
    <n v="231686.95747406414"/>
    <n v="36654"/>
    <n v="0.15820484847146901"/>
    <n v="126"/>
    <n v="324"/>
    <n v="0"/>
    <n v="1"/>
    <n v="1"/>
    <n v="0.60000000000000009"/>
  </r>
  <r>
    <x v="1"/>
    <s v="Conflit"/>
    <s v="LOGONE ORIENTAL"/>
    <x v="37"/>
    <n v="177685.62194405735"/>
    <n v="62708"/>
    <n v="0.35291544309501321"/>
    <n v="6"/>
    <m/>
    <n v="1"/>
    <n v="1"/>
    <n v="0"/>
    <n v="0.8"/>
  </r>
  <r>
    <x v="1"/>
    <s v="Conflit"/>
    <s v="LOGONE ORIENTAL"/>
    <x v="38"/>
    <n v="359988.67583468795"/>
    <n v="34841"/>
    <n v="9.6783599981904694E-2"/>
    <n v="30"/>
    <n v="6"/>
    <n v="0"/>
    <n v="1"/>
    <n v="0"/>
    <n v="0.4"/>
  </r>
  <r>
    <x v="1"/>
    <s v="Conflit"/>
    <s v="MANDOUL"/>
    <x v="39"/>
    <n v="417663.73730187351"/>
    <n v="0"/>
    <n v="0"/>
    <n v="13"/>
    <n v="3"/>
    <n v="0"/>
    <n v="1"/>
    <n v="0"/>
    <n v="0.4"/>
  </r>
  <r>
    <x v="1"/>
    <s v="Conflit"/>
    <s v="MANDOUL"/>
    <x v="40"/>
    <n v="354284.15968954639"/>
    <n v="26731"/>
    <n v="7.5450734301595518E-2"/>
    <n v="20"/>
    <n v="14"/>
    <n v="0"/>
    <n v="1"/>
    <n v="0"/>
    <n v="0.4"/>
  </r>
  <r>
    <x v="1"/>
    <s v="Conflit"/>
    <s v="MANDOUL"/>
    <x v="41"/>
    <n v="252275.96304328734"/>
    <n v="0"/>
    <n v="0"/>
    <n v="0"/>
    <m/>
    <n v="0"/>
    <n v="0"/>
    <n v="0"/>
    <n v="0"/>
  </r>
  <r>
    <x v="1"/>
    <s v="Conflit"/>
    <s v="MAYO KEBBI EST"/>
    <x v="42"/>
    <n v="385318.5716225513"/>
    <n v="0"/>
    <n v="0"/>
    <m/>
    <m/>
    <n v="0"/>
    <n v="0"/>
    <n v="0"/>
    <n v="0"/>
  </r>
  <r>
    <x v="1"/>
    <s v="Conflit"/>
    <s v="MAYO KEBBI EST"/>
    <x v="43"/>
    <n v="373669.63386698154"/>
    <n v="1546"/>
    <n v="4.1373444879664566E-3"/>
    <n v="6"/>
    <m/>
    <n v="0"/>
    <n v="1"/>
    <n v="0"/>
    <n v="0.4"/>
  </r>
  <r>
    <x v="1"/>
    <s v="Conflit"/>
    <s v="MAYO KEBBI EST"/>
    <x v="44"/>
    <n v="133983.74742236885"/>
    <n v="0"/>
    <n v="0"/>
    <n v="6"/>
    <m/>
    <n v="0"/>
    <n v="1"/>
    <n v="0"/>
    <n v="0.4"/>
  </r>
  <r>
    <x v="1"/>
    <s v="Conflit"/>
    <s v="MAYO KEBBI EST"/>
    <x v="45"/>
    <n v="372191.1742541322"/>
    <n v="0"/>
    <n v="0"/>
    <m/>
    <m/>
    <n v="0"/>
    <n v="0"/>
    <n v="0"/>
    <n v="0"/>
  </r>
  <r>
    <x v="1"/>
    <s v="Conflit"/>
    <s v="MAYO KEBBI OUEST"/>
    <x v="46"/>
    <n v="553138.52997332311"/>
    <n v="0"/>
    <n v="0"/>
    <n v="4"/>
    <m/>
    <n v="0"/>
    <n v="1"/>
    <n v="0"/>
    <n v="0.4"/>
  </r>
  <r>
    <x v="1"/>
    <s v="Conflit"/>
    <s v="MAYO KEBBI OUEST"/>
    <x v="47"/>
    <n v="288882.94333828392"/>
    <n v="0"/>
    <n v="0"/>
    <n v="4"/>
    <m/>
    <n v="0"/>
    <n v="1"/>
    <n v="0"/>
    <n v="0.4"/>
  </r>
  <r>
    <x v="1"/>
    <s v="Conflit"/>
    <s v="MAYO KEBBI OUEST"/>
    <x v="48"/>
    <n v="90719.93985787312"/>
    <n v="0"/>
    <n v="0"/>
    <n v="6"/>
    <m/>
    <n v="0"/>
    <n v="1"/>
    <n v="0"/>
    <n v="0.4"/>
  </r>
  <r>
    <x v="1"/>
    <s v="Conflit"/>
    <s v="MOYEN CHARI"/>
    <x v="49"/>
    <n v="505273.50264389062"/>
    <n v="0"/>
    <n v="0"/>
    <m/>
    <m/>
    <n v="0"/>
    <n v="0"/>
    <n v="0"/>
    <n v="0"/>
  </r>
  <r>
    <x v="1"/>
    <s v="Conflit"/>
    <s v="MOYEN CHARI"/>
    <x v="50"/>
    <n v="176296.37887966196"/>
    <n v="31152"/>
    <n v="0.17670243823478657"/>
    <n v="1"/>
    <n v="2"/>
    <n v="0"/>
    <n v="1"/>
    <n v="0"/>
    <n v="0.4"/>
  </r>
  <r>
    <x v="1"/>
    <s v="Conflit"/>
    <s v="MOYEN CHARI"/>
    <x v="51"/>
    <n v="286907.2244821795"/>
    <n v="0"/>
    <n v="0"/>
    <m/>
    <m/>
    <n v="0"/>
    <n v="0"/>
    <n v="0"/>
    <n v="0"/>
  </r>
  <r>
    <x v="1"/>
    <s v="Conflit"/>
    <s v="N'DJAMENA"/>
    <x v="52"/>
    <n v="1756782.944952454"/>
    <n v="23582"/>
    <n v="1.3423399895675916E-2"/>
    <n v="2"/>
    <m/>
    <n v="0"/>
    <n v="1"/>
    <n v="0"/>
    <n v="0.4"/>
  </r>
  <r>
    <x v="1"/>
    <s v="Conflit"/>
    <s v="OUADDAÏ"/>
    <x v="53"/>
    <n v="537470.31955746224"/>
    <n v="45000"/>
    <n v="8.372555350973003E-2"/>
    <n v="5"/>
    <m/>
    <n v="0"/>
    <n v="1"/>
    <n v="0"/>
    <n v="0.4"/>
  </r>
  <r>
    <x v="1"/>
    <s v="Conflit"/>
    <s v="OUADDAÏ"/>
    <x v="54"/>
    <n v="174793.48252966607"/>
    <n v="0"/>
    <n v="0"/>
    <n v="10"/>
    <m/>
    <n v="0"/>
    <n v="1"/>
    <n v="0"/>
    <n v="0.4"/>
  </r>
  <r>
    <x v="1"/>
    <s v="Conflit"/>
    <s v="OUADDAÏ"/>
    <x v="55"/>
    <n v="467133.22094067308"/>
    <n v="159084"/>
    <n v="0.34055381391982825"/>
    <m/>
    <m/>
    <n v="1"/>
    <n v="0"/>
    <n v="0"/>
    <n v="0.4"/>
  </r>
  <r>
    <x v="1"/>
    <s v="Conflit"/>
    <s v="SALAMAT"/>
    <x v="56"/>
    <n v="299592.18729481311"/>
    <n v="0"/>
    <n v="0"/>
    <n v="5"/>
    <m/>
    <n v="0"/>
    <n v="1"/>
    <n v="0"/>
    <n v="0.4"/>
  </r>
  <r>
    <x v="1"/>
    <s v="Conflit"/>
    <s v="SALAMAT"/>
    <x v="57"/>
    <n v="106347.58594277882"/>
    <n v="0"/>
    <n v="0"/>
    <m/>
    <m/>
    <n v="0"/>
    <n v="0"/>
    <n v="0"/>
    <n v="0"/>
  </r>
  <r>
    <x v="1"/>
    <s v="Conflit"/>
    <s v="SALAMAT"/>
    <x v="58"/>
    <n v="91115.038618153325"/>
    <n v="8785"/>
    <n v="9.6416575498764243E-2"/>
    <m/>
    <m/>
    <n v="0"/>
    <n v="0"/>
    <n v="0"/>
    <n v="0"/>
  </r>
  <r>
    <x v="1"/>
    <s v="Conflit"/>
    <s v="SILA"/>
    <x v="59"/>
    <n v="657506.7912402855"/>
    <n v="69322"/>
    <n v="0.1054316106290472"/>
    <n v="0"/>
    <m/>
    <n v="0"/>
    <n v="0"/>
    <n v="0"/>
    <n v="0"/>
  </r>
  <r>
    <x v="1"/>
    <s v="Conflit"/>
    <s v="SILA"/>
    <x v="60"/>
    <n v="175219.03577607436"/>
    <n v="32000"/>
    <n v="0.18262855892492877"/>
    <n v="6"/>
    <m/>
    <n v="0"/>
    <n v="1"/>
    <n v="0"/>
    <n v="0.4"/>
  </r>
  <r>
    <x v="1"/>
    <s v="Conflit"/>
    <s v="TANDJILÉ"/>
    <x v="61"/>
    <n v="422838.3459468463"/>
    <n v="0"/>
    <n v="0"/>
    <m/>
    <m/>
    <n v="0"/>
    <n v="0"/>
    <n v="0"/>
    <n v="0"/>
  </r>
  <r>
    <x v="1"/>
    <s v="Conflit"/>
    <s v="TANDJILÉ"/>
    <x v="62"/>
    <n v="530159.0672467394"/>
    <n v="0"/>
    <n v="0"/>
    <m/>
    <m/>
    <n v="0"/>
    <n v="0"/>
    <n v="0"/>
    <n v="0"/>
  </r>
  <r>
    <x v="1"/>
    <s v="Conflit"/>
    <s v="TANDJILÉ"/>
    <x v="63"/>
    <n v="146141.3194178816"/>
    <n v="0"/>
    <n v="0"/>
    <n v="0"/>
    <m/>
    <n v="0"/>
    <n v="0"/>
    <n v="0"/>
    <n v="0"/>
  </r>
  <r>
    <x v="1"/>
    <s v="Conflit"/>
    <s v="TIBESTI"/>
    <x v="64"/>
    <n v="23536.194374106297"/>
    <n v="0"/>
    <n v="0"/>
    <n v="82"/>
    <m/>
    <n v="0"/>
    <n v="1"/>
    <n v="0"/>
    <n v="0.4"/>
  </r>
  <r>
    <x v="1"/>
    <s v="Conflit"/>
    <s v="TIBESTI"/>
    <x v="65"/>
    <n v="18151.953395968354"/>
    <n v="0"/>
    <n v="0"/>
    <n v="68"/>
    <m/>
    <n v="0"/>
    <n v="1"/>
    <n v="0"/>
    <n v="0.4"/>
  </r>
  <r>
    <x v="1"/>
    <s v="Conflit"/>
    <s v="WADI FIRA"/>
    <x v="66"/>
    <n v="276901.87866605341"/>
    <n v="0"/>
    <n v="0"/>
    <m/>
    <m/>
    <n v="0"/>
    <n v="0"/>
    <n v="0"/>
    <n v="0"/>
  </r>
  <r>
    <x v="1"/>
    <s v="Conflit"/>
    <s v="WADI FIRA"/>
    <x v="67"/>
    <n v="293822.49551755999"/>
    <n v="141501"/>
    <n v="0.48158667957247453"/>
    <n v="2"/>
    <m/>
    <n v="1"/>
    <n v="1"/>
    <n v="0"/>
    <n v="0.8"/>
  </r>
  <r>
    <x v="1"/>
    <s v="Conflit"/>
    <s v="WADI FIRA"/>
    <x v="68"/>
    <n v="228876.27809795376"/>
    <n v="0"/>
    <n v="0"/>
    <m/>
    <m/>
    <n v="0"/>
    <n v="0"/>
    <n v="0"/>
    <n v="0"/>
  </r>
  <r>
    <x v="1"/>
    <s v="Conflit"/>
    <s v="WADI FIRA"/>
    <x v="69"/>
    <n v="33125.174734792694"/>
    <m/>
    <n v="0"/>
    <m/>
    <m/>
    <n v="0"/>
    <n v="0"/>
    <n v="0"/>
    <n v="0"/>
  </r>
  <r>
    <x v="2"/>
    <s v="Conflit"/>
    <s v="BARH EL GAZEL"/>
    <x v="0"/>
    <n v="89614.5488135833"/>
    <n v="0"/>
    <n v="0"/>
    <m/>
    <m/>
    <n v="0"/>
    <n v="0"/>
    <n v="0"/>
    <n v="0"/>
  </r>
  <r>
    <x v="2"/>
    <s v="Conflit"/>
    <s v="BARH EL GAZEL"/>
    <x v="1"/>
    <n v="102414.61163503269"/>
    <n v="0"/>
    <n v="0"/>
    <m/>
    <m/>
    <n v="0"/>
    <n v="0"/>
    <n v="0"/>
    <n v="0"/>
  </r>
  <r>
    <x v="2"/>
    <s v="Conflit"/>
    <s v="BARH EL GAZEL"/>
    <x v="2"/>
    <n v="234693.66123528528"/>
    <n v="0"/>
    <n v="0"/>
    <m/>
    <m/>
    <n v="0"/>
    <n v="0"/>
    <n v="0"/>
    <n v="0"/>
  </r>
  <r>
    <x v="2"/>
    <s v="Conflit"/>
    <s v="BATHA"/>
    <x v="3"/>
    <n v="290993.53195410222"/>
    <n v="0"/>
    <n v="0"/>
    <m/>
    <m/>
    <n v="0"/>
    <n v="0"/>
    <n v="0"/>
    <n v="0"/>
  </r>
  <r>
    <x v="2"/>
    <s v="Conflit"/>
    <s v="BATHA"/>
    <x v="4"/>
    <n v="319035.77441063547"/>
    <n v="8"/>
    <n v="2.5075557795293159E-5"/>
    <m/>
    <m/>
    <n v="0"/>
    <n v="0"/>
    <n v="0"/>
    <n v="0"/>
  </r>
  <r>
    <x v="2"/>
    <s v="Conflit"/>
    <s v="BATHA"/>
    <x v="5"/>
    <n v="178148.9991526056"/>
    <n v="8"/>
    <n v="4.4906230391713052E-5"/>
    <m/>
    <n v="14"/>
    <n v="0"/>
    <n v="0"/>
    <n v="0"/>
    <n v="0"/>
  </r>
  <r>
    <x v="2"/>
    <s v="Conflit"/>
    <s v="BORKOU"/>
    <x v="6"/>
    <n v="115288.05231571502"/>
    <n v="0"/>
    <n v="0"/>
    <m/>
    <m/>
    <n v="0"/>
    <n v="0"/>
    <n v="0"/>
    <n v="0"/>
  </r>
  <r>
    <x v="2"/>
    <s v="Conflit"/>
    <s v="BORKOU"/>
    <x v="7"/>
    <n v="42516.550286373778"/>
    <n v="22"/>
    <n v="5.1744555594979277E-4"/>
    <n v="2"/>
    <m/>
    <n v="0"/>
    <n v="1"/>
    <n v="0"/>
    <n v="0.4"/>
  </r>
  <r>
    <x v="2"/>
    <s v="Conflit"/>
    <s v="CHARI BAGUIRMI"/>
    <x v="8"/>
    <n v="350098.93653028586"/>
    <n v="5"/>
    <n v="1.4281677201174438E-5"/>
    <m/>
    <m/>
    <n v="0"/>
    <n v="0"/>
    <n v="0"/>
    <n v="0"/>
  </r>
  <r>
    <x v="2"/>
    <s v="Conflit"/>
    <s v="CHARI BAGUIRMI"/>
    <x v="9"/>
    <n v="305325.17348024232"/>
    <n v="3"/>
    <n v="9.8255900940121162E-6"/>
    <m/>
    <m/>
    <n v="0"/>
    <n v="0"/>
    <n v="0"/>
    <n v="0"/>
  </r>
  <r>
    <x v="2"/>
    <s v="Conflit"/>
    <s v="CHARI BAGUIRMI"/>
    <x v="10"/>
    <n v="310162.7815873737"/>
    <n v="0"/>
    <n v="0"/>
    <m/>
    <m/>
    <n v="0"/>
    <n v="0"/>
    <n v="0"/>
    <n v="0"/>
  </r>
  <r>
    <x v="2"/>
    <s v="Conflit"/>
    <s v="ENNEDI EST"/>
    <x v="11"/>
    <n v="133701.42852557887"/>
    <n v="6"/>
    <n v="4.4876109897749669E-5"/>
    <m/>
    <n v="12"/>
    <n v="0"/>
    <n v="0"/>
    <n v="0"/>
    <n v="0"/>
  </r>
  <r>
    <x v="2"/>
    <s v="Conflit"/>
    <s v="ENNEDI EST"/>
    <x v="12"/>
    <n v="46956.502189173494"/>
    <n v="35691"/>
    <n v="0.76008642756676792"/>
    <m/>
    <m/>
    <n v="1"/>
    <n v="0"/>
    <n v="0"/>
    <n v="0.4"/>
  </r>
  <r>
    <x v="2"/>
    <s v="Conflit"/>
    <s v="ENNEDI OUEST"/>
    <x v="13"/>
    <n v="66336.505314674694"/>
    <n v="0"/>
    <n v="0"/>
    <m/>
    <m/>
    <n v="0"/>
    <n v="0"/>
    <n v="0"/>
    <n v="0"/>
  </r>
  <r>
    <x v="2"/>
    <s v="Conflit"/>
    <s v="ENNEDI OUEST"/>
    <x v="14"/>
    <n v="35720.446938988774"/>
    <n v="0"/>
    <n v="0"/>
    <m/>
    <m/>
    <n v="0"/>
    <n v="0"/>
    <n v="0"/>
    <n v="0"/>
  </r>
  <r>
    <x v="2"/>
    <s v="Conflit"/>
    <s v="GUÉRA"/>
    <x v="15"/>
    <n v="225937.57214465627"/>
    <n v="0"/>
    <n v="0"/>
    <m/>
    <m/>
    <n v="0"/>
    <n v="0"/>
    <n v="0"/>
    <n v="0"/>
  </r>
  <r>
    <x v="2"/>
    <s v="Conflit"/>
    <s v="GUÉRA"/>
    <x v="16"/>
    <n v="139762.60836228257"/>
    <n v="0"/>
    <n v="0"/>
    <m/>
    <m/>
    <n v="0"/>
    <n v="0"/>
    <n v="0"/>
    <n v="0"/>
  </r>
  <r>
    <x v="2"/>
    <s v="Conflit"/>
    <s v="GUÉRA"/>
    <x v="17"/>
    <n v="232703.52650286985"/>
    <n v="18"/>
    <n v="7.7351642540655745E-5"/>
    <m/>
    <m/>
    <n v="0"/>
    <n v="0"/>
    <n v="0"/>
    <n v="0"/>
  </r>
  <r>
    <x v="2"/>
    <s v="Conflit"/>
    <s v="GUÉRA"/>
    <x v="18"/>
    <n v="128065.3124911192"/>
    <n v="103"/>
    <n v="8.0427711451641225E-4"/>
    <n v="6"/>
    <m/>
    <n v="0"/>
    <n v="1"/>
    <n v="0"/>
    <n v="0.4"/>
  </r>
  <r>
    <x v="2"/>
    <s v="Conflit"/>
    <s v="HADJER LAMIS"/>
    <x v="19"/>
    <n v="378595.95105073776"/>
    <n v="0"/>
    <n v="0"/>
    <m/>
    <m/>
    <n v="0"/>
    <n v="0"/>
    <n v="0"/>
    <n v="0"/>
  </r>
  <r>
    <x v="2"/>
    <s v="Conflit"/>
    <s v="HADJER LAMIS"/>
    <x v="20"/>
    <n v="312154.07167354063"/>
    <n v="8"/>
    <n v="2.5628369853098125E-5"/>
    <n v="0"/>
    <m/>
    <n v="0"/>
    <n v="0"/>
    <n v="0"/>
    <n v="0"/>
  </r>
  <r>
    <x v="2"/>
    <s v="Conflit"/>
    <s v="HADJER LAMIS"/>
    <x v="21"/>
    <n v="248717.37931331119"/>
    <n v="0"/>
    <n v="0"/>
    <n v="22"/>
    <n v="6"/>
    <n v="0"/>
    <n v="1"/>
    <n v="0"/>
    <n v="0.4"/>
  </r>
  <r>
    <x v="2"/>
    <s v="Conflit"/>
    <s v="KANEM"/>
    <x v="22"/>
    <n v="261569.49004907723"/>
    <n v="6"/>
    <n v="2.2938455088451806E-5"/>
    <n v="4"/>
    <n v="0"/>
    <n v="0"/>
    <n v="1"/>
    <n v="0"/>
    <n v="0.4"/>
  </r>
  <r>
    <x v="2"/>
    <s v="Conflit"/>
    <s v="KANEM"/>
    <x v="23"/>
    <n v="155339.61115543818"/>
    <n v="10"/>
    <n v="6.4375080674005649E-5"/>
    <m/>
    <m/>
    <n v="0"/>
    <n v="0"/>
    <n v="0"/>
    <n v="0"/>
  </r>
  <r>
    <x v="2"/>
    <s v="Conflit"/>
    <s v="KANEM"/>
    <x v="24"/>
    <n v="152398.37751140297"/>
    <n v="0"/>
    <n v="0"/>
    <m/>
    <m/>
    <n v="0"/>
    <n v="0"/>
    <n v="0"/>
    <n v="0"/>
  </r>
  <r>
    <x v="2"/>
    <s v="Conflit"/>
    <s v="LAC"/>
    <x v="25"/>
    <n v="120253.90310608287"/>
    <n v="111314"/>
    <n v="0.92565810443427798"/>
    <n v="48"/>
    <m/>
    <n v="1"/>
    <n v="1"/>
    <n v="0"/>
    <n v="0.8"/>
  </r>
  <r>
    <x v="2"/>
    <s v="Conflit"/>
    <s v="LAC"/>
    <x v="26"/>
    <n v="65468.061722286191"/>
    <n v="111030"/>
    <n v="1.695941457240423"/>
    <n v="220"/>
    <m/>
    <n v="1"/>
    <n v="1"/>
    <n v="0"/>
    <n v="0.8"/>
  </r>
  <r>
    <x v="2"/>
    <s v="Conflit"/>
    <s v="LAC"/>
    <x v="27"/>
    <n v="189235.41949538223"/>
    <n v="43644"/>
    <n v="0.23063335667488513"/>
    <m/>
    <n v="4"/>
    <n v="1"/>
    <n v="0"/>
    <n v="0"/>
    <n v="0.4"/>
  </r>
  <r>
    <x v="2"/>
    <s v="Conflit"/>
    <s v="LAC"/>
    <x v="28"/>
    <n v="354780.18663050456"/>
    <n v="0"/>
    <n v="0"/>
    <m/>
    <m/>
    <n v="0"/>
    <n v="0"/>
    <n v="0"/>
    <n v="0"/>
  </r>
  <r>
    <x v="2"/>
    <s v="Conflit"/>
    <s v="LOGONE OCCIDENTAL"/>
    <x v="29"/>
    <n v="182106.82532163378"/>
    <n v="0"/>
    <n v="0"/>
    <m/>
    <n v="3"/>
    <n v="0"/>
    <n v="0"/>
    <n v="0"/>
    <n v="0"/>
  </r>
  <r>
    <x v="2"/>
    <s v="Conflit"/>
    <s v="LOGONE OCCIDENTAL"/>
    <x v="30"/>
    <n v="157540.77571483789"/>
    <n v="0"/>
    <n v="0"/>
    <m/>
    <m/>
    <n v="0"/>
    <n v="0"/>
    <n v="0"/>
    <n v="0"/>
  </r>
  <r>
    <x v="2"/>
    <s v="Conflit"/>
    <s v="LOGONE OCCIDENTAL"/>
    <x v="31"/>
    <n v="567578.10156638769"/>
    <n v="0"/>
    <n v="0"/>
    <n v="4"/>
    <m/>
    <n v="0"/>
    <n v="1"/>
    <n v="0"/>
    <n v="0.4"/>
  </r>
  <r>
    <x v="2"/>
    <s v="Conflit"/>
    <s v="LOGONE OCCIDENTAL"/>
    <x v="32"/>
    <n v="272522.5327686792"/>
    <n v="0"/>
    <n v="0"/>
    <m/>
    <m/>
    <n v="0"/>
    <n v="0"/>
    <n v="0"/>
    <n v="0"/>
  </r>
  <r>
    <x v="2"/>
    <s v="Conflit"/>
    <s v="LOGONE ORIENTAL"/>
    <x v="33"/>
    <n v="172529.49077666635"/>
    <n v="0"/>
    <n v="0"/>
    <m/>
    <m/>
    <n v="0"/>
    <n v="0"/>
    <n v="0"/>
    <n v="0"/>
  </r>
  <r>
    <x v="2"/>
    <s v="Conflit"/>
    <s v="LOGONE ORIENTAL"/>
    <x v="34"/>
    <n v="84291.538780436676"/>
    <n v="0"/>
    <n v="0"/>
    <m/>
    <m/>
    <n v="0"/>
    <n v="0"/>
    <n v="0"/>
    <n v="0"/>
  </r>
  <r>
    <x v="2"/>
    <s v="Conflit"/>
    <s v="LOGONE ORIENTAL"/>
    <x v="35"/>
    <n v="239931.07051969893"/>
    <n v="769"/>
    <n v="3.2050871874756345E-3"/>
    <n v="24"/>
    <m/>
    <n v="0"/>
    <n v="1"/>
    <n v="0"/>
    <n v="0.4"/>
  </r>
  <r>
    <x v="2"/>
    <s v="Conflit"/>
    <s v="LOGONE ORIENTAL"/>
    <x v="36"/>
    <n v="184006.12752561766"/>
    <n v="59750"/>
    <n v="0.32471744720393347"/>
    <n v="1"/>
    <m/>
    <n v="1"/>
    <n v="1"/>
    <n v="0"/>
    <n v="0.8"/>
  </r>
  <r>
    <x v="2"/>
    <s v="Conflit"/>
    <s v="LOGONE ORIENTAL"/>
    <x v="37"/>
    <n v="273149.73950175813"/>
    <n v="708"/>
    <n v="2.5919848991671581E-3"/>
    <n v="20"/>
    <m/>
    <n v="0"/>
    <n v="1"/>
    <n v="0"/>
    <n v="0.4"/>
  </r>
  <r>
    <x v="2"/>
    <s v="Conflit"/>
    <s v="LOGONE ORIENTAL"/>
    <x v="38"/>
    <n v="372789.54471776518"/>
    <n v="15694"/>
    <n v="4.2098820158386556E-2"/>
    <n v="8"/>
    <m/>
    <n v="0"/>
    <n v="1"/>
    <n v="0"/>
    <n v="0.4"/>
  </r>
  <r>
    <x v="2"/>
    <s v="Conflit"/>
    <s v="MANDOUL"/>
    <x v="39"/>
    <n v="366886.87470338773"/>
    <n v="21394"/>
    <n v="5.8312252291107793E-2"/>
    <m/>
    <n v="5"/>
    <n v="0"/>
    <n v="0"/>
    <n v="0"/>
    <n v="0"/>
  </r>
  <r>
    <x v="2"/>
    <s v="Conflit"/>
    <s v="MANDOUL"/>
    <x v="40"/>
    <n v="261247.12570830469"/>
    <n v="0"/>
    <n v="0"/>
    <n v="11"/>
    <m/>
    <n v="0"/>
    <n v="1"/>
    <n v="0"/>
    <n v="0.4"/>
  </r>
  <r>
    <x v="2"/>
    <s v="Conflit"/>
    <s v="MANDOUL"/>
    <x v="41"/>
    <n v="432517.66411641164"/>
    <n v="6"/>
    <n v="1.3872265800420828E-5"/>
    <m/>
    <m/>
    <n v="0"/>
    <n v="0"/>
    <n v="0"/>
    <n v="0"/>
  </r>
  <r>
    <x v="2"/>
    <s v="Conflit"/>
    <s v="MAYO KEBBI EST"/>
    <x v="42"/>
    <n v="386952.54459371598"/>
    <n v="0"/>
    <n v="0"/>
    <n v="1"/>
    <m/>
    <n v="0"/>
    <n v="1"/>
    <n v="0"/>
    <n v="0.4"/>
  </r>
  <r>
    <x v="2"/>
    <s v="Conflit"/>
    <s v="MAYO KEBBI EST"/>
    <x v="43"/>
    <n v="399023.14306055557"/>
    <n v="1386"/>
    <n v="3.4734827392948016E-3"/>
    <n v="7"/>
    <m/>
    <n v="0"/>
    <n v="1"/>
    <n v="0"/>
    <n v="0.4"/>
  </r>
  <r>
    <x v="2"/>
    <s v="Conflit"/>
    <s v="MAYO KEBBI EST"/>
    <x v="44"/>
    <n v="138750.44076357072"/>
    <n v="124"/>
    <n v="8.9369085472884861E-4"/>
    <m/>
    <m/>
    <n v="0"/>
    <n v="0"/>
    <n v="0"/>
    <n v="0"/>
  </r>
  <r>
    <x v="2"/>
    <s v="Conflit"/>
    <s v="MAYO KEBBI EST"/>
    <x v="45"/>
    <n v="385418.12481704023"/>
    <n v="0"/>
    <n v="0"/>
    <m/>
    <m/>
    <n v="0"/>
    <n v="0"/>
    <n v="0"/>
    <n v="0"/>
  </r>
  <r>
    <x v="2"/>
    <s v="Conflit"/>
    <s v="MAYO KEBBI OUEST"/>
    <x v="46"/>
    <n v="299156.16010830202"/>
    <n v="17"/>
    <n v="5.6826508248553447E-5"/>
    <m/>
    <m/>
    <n v="0"/>
    <n v="0"/>
    <n v="0"/>
    <n v="0"/>
  </r>
  <r>
    <x v="2"/>
    <s v="Conflit"/>
    <s v="MAYO KEBBI OUEST"/>
    <x v="47"/>
    <n v="93946.109637741203"/>
    <n v="0"/>
    <n v="0"/>
    <m/>
    <m/>
    <n v="0"/>
    <n v="0"/>
    <n v="0"/>
    <n v="0"/>
  </r>
  <r>
    <x v="2"/>
    <s v="Conflit"/>
    <s v="MAYO KEBBI OUEST"/>
    <x v="48"/>
    <n v="572809.75069630751"/>
    <n v="64"/>
    <n v="1.117299416118556E-4"/>
    <n v="6"/>
    <m/>
    <n v="0"/>
    <n v="1"/>
    <n v="0"/>
    <n v="0.4"/>
  </r>
  <r>
    <x v="2"/>
    <s v="Conflit"/>
    <s v="MOYEN CHARI"/>
    <x v="49"/>
    <n v="523252.35952035763"/>
    <n v="7120"/>
    <n v="1.3607200943205664E-2"/>
    <n v="5"/>
    <m/>
    <n v="0"/>
    <n v="1"/>
    <n v="0"/>
    <n v="0.4"/>
  </r>
  <r>
    <x v="2"/>
    <s v="Conflit"/>
    <s v="MOYEN CHARI"/>
    <x v="50"/>
    <n v="182569.71789798481"/>
    <n v="79568"/>
    <n v="0.43582254996121822"/>
    <n v="62"/>
    <n v="39"/>
    <n v="1"/>
    <n v="1"/>
    <n v="0"/>
    <n v="0.8"/>
  </r>
  <r>
    <x v="2"/>
    <s v="Conflit"/>
    <s v="MOYEN CHARI"/>
    <x v="51"/>
    <n v="297116.09734511352"/>
    <n v="3708"/>
    <n v="1.2479970062655318E-2"/>
    <n v="27"/>
    <m/>
    <n v="0"/>
    <n v="1"/>
    <n v="0"/>
    <n v="0.4"/>
  </r>
  <r>
    <x v="2"/>
    <s v="Conflit"/>
    <s v="N'DJAMENA"/>
    <x v="52"/>
    <n v="1819401.4132128437"/>
    <n v="6864"/>
    <n v="3.7726693791443216E-3"/>
    <n v="42"/>
    <n v="40"/>
    <n v="0"/>
    <n v="1"/>
    <n v="0"/>
    <n v="0.4"/>
  </r>
  <r>
    <x v="2"/>
    <s v="Conflit"/>
    <s v="OUADDAÏ"/>
    <x v="53"/>
    <n v="181007.17730616254"/>
    <n v="50635"/>
    <n v="0.27974028849891408"/>
    <n v="60"/>
    <n v="0"/>
    <n v="1"/>
    <n v="1"/>
    <n v="0"/>
    <n v="0.8"/>
  </r>
  <r>
    <x v="2"/>
    <s v="Conflit"/>
    <s v="OUADDAÏ"/>
    <x v="54"/>
    <n v="483734.20856133889"/>
    <n v="111153"/>
    <n v="0.22978114434076763"/>
    <n v="84"/>
    <m/>
    <n v="1"/>
    <n v="1"/>
    <n v="0"/>
    <n v="0.8"/>
  </r>
  <r>
    <x v="2"/>
    <s v="Conflit"/>
    <s v="OUADDAÏ"/>
    <x v="55"/>
    <n v="556596.05343911587"/>
    <n v="35669"/>
    <n v="6.4084176989051736E-2"/>
    <n v="47"/>
    <n v="20"/>
    <n v="0"/>
    <n v="1"/>
    <n v="0"/>
    <n v="0.4"/>
  </r>
  <r>
    <x v="2"/>
    <s v="Conflit"/>
    <s v="SALAMAT"/>
    <x v="56"/>
    <n v="110127.80450868022"/>
    <n v="234"/>
    <n v="2.1248040042563116E-3"/>
    <n v="4"/>
    <m/>
    <n v="0"/>
    <n v="1"/>
    <n v="0"/>
    <n v="0.4"/>
  </r>
  <r>
    <x v="2"/>
    <s v="Conflit"/>
    <s v="SALAMAT"/>
    <x v="57"/>
    <n v="310249.44352991122"/>
    <n v="11262"/>
    <n v="3.6299823367496958E-2"/>
    <n v="4"/>
    <m/>
    <n v="0"/>
    <n v="1"/>
    <n v="0"/>
    <n v="0.4"/>
  </r>
  <r>
    <x v="2"/>
    <s v="Conflit"/>
    <s v="SALAMAT"/>
    <x v="58"/>
    <n v="94355.423889481928"/>
    <n v="8596"/>
    <n v="9.1102340974785451E-2"/>
    <n v="4"/>
    <m/>
    <n v="0"/>
    <n v="1"/>
    <n v="0"/>
    <n v="0.4"/>
  </r>
  <r>
    <x v="2"/>
    <s v="Conflit"/>
    <s v="SILA"/>
    <x v="59"/>
    <n v="181452.27122418326"/>
    <n v="8"/>
    <n v="4.4088728931455725E-5"/>
    <m/>
    <m/>
    <n v="0"/>
    <n v="0"/>
    <n v="0"/>
    <n v="0"/>
  </r>
  <r>
    <x v="2"/>
    <s v="Conflit"/>
    <s v="SILA"/>
    <x v="60"/>
    <n v="680903.70145903854"/>
    <n v="120196"/>
    <n v="0.17652422764400363"/>
    <m/>
    <n v="12"/>
    <n v="0"/>
    <n v="0"/>
    <n v="0"/>
    <n v="0"/>
  </r>
  <r>
    <x v="2"/>
    <s v="Conflit"/>
    <s v="TANDJILÉ"/>
    <x v="61"/>
    <n v="151334.81233845069"/>
    <n v="0"/>
    <n v="0"/>
    <m/>
    <m/>
    <n v="0"/>
    <n v="0"/>
    <n v="0"/>
    <n v="0"/>
  </r>
  <r>
    <x v="2"/>
    <s v="Conflit"/>
    <s v="TANDJILÉ"/>
    <x v="62"/>
    <n v="437869.99492842925"/>
    <n v="0"/>
    <n v="0"/>
    <m/>
    <n v="1"/>
    <n v="0"/>
    <n v="0"/>
    <n v="0"/>
    <n v="0"/>
  </r>
  <r>
    <x v="2"/>
    <s v="Conflit"/>
    <s v="TANDJILÉ"/>
    <x v="63"/>
    <n v="549007.53379692044"/>
    <n v="0"/>
    <n v="0"/>
    <m/>
    <n v="2"/>
    <n v="0"/>
    <n v="0"/>
    <n v="0"/>
    <n v="0"/>
  </r>
  <r>
    <x v="2"/>
    <s v="Conflit"/>
    <s v="TIBESTI"/>
    <x v="64"/>
    <n v="24374.916789951581"/>
    <n v="0"/>
    <n v="0"/>
    <n v="6"/>
    <n v="10"/>
    <n v="0"/>
    <n v="1"/>
    <n v="0"/>
    <n v="0.4"/>
  </r>
  <r>
    <x v="2"/>
    <s v="Conflit"/>
    <s v="TIBESTI"/>
    <x v="65"/>
    <n v="18799.472897207925"/>
    <n v="22"/>
    <n v="1.1702455765803632E-3"/>
    <m/>
    <m/>
    <n v="0"/>
    <n v="0"/>
    <n v="0"/>
    <n v="0"/>
  </r>
  <r>
    <x v="2"/>
    <s v="Conflit"/>
    <s v="WADI FIRA"/>
    <x v="66"/>
    <n v="286743.47614938789"/>
    <n v="0"/>
    <n v="0"/>
    <m/>
    <m/>
    <n v="0"/>
    <n v="0"/>
    <n v="0"/>
    <n v="0"/>
  </r>
  <r>
    <x v="2"/>
    <s v="Conflit"/>
    <s v="WADI FIRA"/>
    <x v="67"/>
    <n v="304271.96484435408"/>
    <n v="49925"/>
    <n v="0.16408018407327934"/>
    <n v="0"/>
    <m/>
    <n v="0"/>
    <n v="0"/>
    <n v="0"/>
    <n v="0"/>
  </r>
  <r>
    <x v="2"/>
    <s v="Conflit"/>
    <s v="WADI FIRA"/>
    <x v="68"/>
    <n v="237017.52542387997"/>
    <n v="82113"/>
    <n v="0.34644273605147918"/>
    <m/>
    <m/>
    <n v="1"/>
    <n v="0"/>
    <n v="0"/>
    <n v="0.4"/>
  </r>
  <r>
    <x v="2"/>
    <s v="Conflit"/>
    <s v="WADI FIRA"/>
    <x v="69"/>
    <n v="34303.731975768642"/>
    <m/>
    <n v="0"/>
    <m/>
    <m/>
    <n v="0"/>
    <n v="0"/>
    <n v="0"/>
    <n v="0"/>
  </r>
  <r>
    <x v="3"/>
    <s v="Conflit"/>
    <s v="BARH EL GAZEL"/>
    <x v="0"/>
    <n v="92835.316257904444"/>
    <n v="0"/>
    <n v="0"/>
    <m/>
    <m/>
    <n v="0"/>
    <n v="0"/>
    <n v="0"/>
    <n v="0"/>
  </r>
  <r>
    <x v="3"/>
    <s v="Conflit"/>
    <s v="BARH EL GAZEL"/>
    <x v="1"/>
    <n v="106090.02209829376"/>
    <n v="0"/>
    <n v="0"/>
    <m/>
    <m/>
    <n v="0"/>
    <n v="0"/>
    <n v="0"/>
    <n v="0"/>
  </r>
  <r>
    <x v="3"/>
    <s v="Conflit"/>
    <s v="BARH EL GAZEL"/>
    <x v="2"/>
    <n v="243091.56282426315"/>
    <n v="0"/>
    <n v="0"/>
    <m/>
    <m/>
    <n v="0"/>
    <n v="0"/>
    <n v="0"/>
    <n v="0"/>
  </r>
  <r>
    <x v="3"/>
    <s v="Conflit"/>
    <s v="BATHA"/>
    <x v="3"/>
    <n v="313220.89427010575"/>
    <n v="0"/>
    <n v="0"/>
    <m/>
    <m/>
    <n v="0"/>
    <n v="0"/>
    <n v="0"/>
    <n v="0"/>
  </r>
  <r>
    <x v="3"/>
    <s v="Conflit"/>
    <s v="BATHA"/>
    <x v="4"/>
    <n v="344317.0267389653"/>
    <n v="0"/>
    <n v="0"/>
    <m/>
    <m/>
    <n v="0"/>
    <n v="0"/>
    <n v="0"/>
    <n v="0"/>
  </r>
  <r>
    <x v="3"/>
    <s v="Conflit"/>
    <s v="BATHA"/>
    <x v="5"/>
    <n v="192176.37198726909"/>
    <n v="10"/>
    <n v="5.2035533279098742E-5"/>
    <m/>
    <m/>
    <n v="0"/>
    <n v="0"/>
    <n v="0"/>
    <n v="0"/>
  </r>
  <r>
    <x v="3"/>
    <s v="Conflit"/>
    <s v="BORKOU"/>
    <x v="6"/>
    <n v="119417.87481530919"/>
    <n v="0"/>
    <n v="0"/>
    <m/>
    <m/>
    <n v="0"/>
    <n v="0"/>
    <n v="0"/>
    <n v="0"/>
  </r>
  <r>
    <x v="3"/>
    <s v="Conflit"/>
    <s v="BORKOU"/>
    <x v="7"/>
    <n v="44036.773069582865"/>
    <n v="0"/>
    <n v="0"/>
    <m/>
    <m/>
    <n v="0"/>
    <n v="0"/>
    <n v="0"/>
    <n v="0"/>
  </r>
  <r>
    <x v="3"/>
    <s v="Conflit"/>
    <s v="CHARI BAGUIRMI"/>
    <x v="8"/>
    <n v="362574.61472869664"/>
    <n v="0"/>
    <n v="0"/>
    <m/>
    <m/>
    <n v="0"/>
    <n v="0"/>
    <n v="0"/>
    <n v="0"/>
  </r>
  <r>
    <x v="3"/>
    <s v="Conflit"/>
    <s v="CHARI BAGUIRMI"/>
    <x v="9"/>
    <n v="316191.03840119345"/>
    <n v="8400.4318623710369"/>
    <n v="2.6567583650844325E-2"/>
    <m/>
    <m/>
    <n v="0"/>
    <n v="0"/>
    <n v="0"/>
    <n v="0"/>
  </r>
  <r>
    <x v="3"/>
    <s v="Conflit"/>
    <s v="CHARI BAGUIRMI"/>
    <x v="10"/>
    <n v="321200.54605113994"/>
    <n v="0"/>
    <n v="0"/>
    <m/>
    <m/>
    <n v="0"/>
    <n v="0"/>
    <n v="0"/>
    <n v="0"/>
  </r>
  <r>
    <x v="3"/>
    <s v="Conflit"/>
    <s v="ENNEDI EST"/>
    <x v="11"/>
    <n v="138499.65304856593"/>
    <n v="4"/>
    <n v="2.8880938774607402E-5"/>
    <m/>
    <m/>
    <n v="0"/>
    <n v="0"/>
    <n v="0"/>
    <n v="0"/>
  </r>
  <r>
    <x v="3"/>
    <s v="Conflit"/>
    <s v="ENNEDI EST"/>
    <x v="12"/>
    <n v="48641.650370038478"/>
    <n v="63639.484694636914"/>
    <n v="1.3083331714796538"/>
    <m/>
    <m/>
    <n v="1"/>
    <n v="0"/>
    <n v="0"/>
    <n v="0.4"/>
  </r>
  <r>
    <x v="3"/>
    <s v="Conflit"/>
    <s v="ENNEDI OUEST"/>
    <x v="13"/>
    <n v="68717.166866948392"/>
    <n v="0"/>
    <n v="0"/>
    <m/>
    <m/>
    <n v="0"/>
    <n v="0"/>
    <n v="0"/>
    <n v="0"/>
  </r>
  <r>
    <x v="3"/>
    <s v="Conflit"/>
    <s v="ENNEDI OUEST"/>
    <x v="14"/>
    <n v="37002.367230624644"/>
    <n v="0"/>
    <n v="0"/>
    <m/>
    <m/>
    <n v="0"/>
    <n v="0"/>
    <n v="0"/>
    <n v="0"/>
  </r>
  <r>
    <x v="3"/>
    <s v="Conflit"/>
    <s v="GUÉRA"/>
    <x v="15"/>
    <n v="233971.21561595701"/>
    <n v="0"/>
    <n v="0"/>
    <m/>
    <m/>
    <n v="0"/>
    <n v="0"/>
    <n v="0"/>
    <n v="0"/>
  </r>
  <r>
    <x v="3"/>
    <s v="Conflit"/>
    <s v="GUÉRA"/>
    <x v="16"/>
    <n v="144735.71003098279"/>
    <n v="0"/>
    <n v="0"/>
    <m/>
    <m/>
    <n v="0"/>
    <n v="0"/>
    <n v="0"/>
    <n v="0"/>
  </r>
  <r>
    <x v="3"/>
    <s v="Conflit"/>
    <s v="GUÉRA"/>
    <x v="17"/>
    <n v="240980.28678843728"/>
    <n v="0"/>
    <n v="0"/>
    <m/>
    <m/>
    <n v="0"/>
    <n v="0"/>
    <n v="0"/>
    <n v="0"/>
  </r>
  <r>
    <x v="3"/>
    <s v="Conflit"/>
    <s v="GUÉRA"/>
    <x v="18"/>
    <n v="132605.33164724932"/>
    <n v="0"/>
    <n v="0"/>
    <m/>
    <m/>
    <n v="0"/>
    <n v="0"/>
    <n v="0"/>
    <n v="0"/>
  </r>
  <r>
    <x v="3"/>
    <s v="Conflit"/>
    <s v="HADJER LAMIS"/>
    <x v="19"/>
    <n v="392073.01218514418"/>
    <n v="0"/>
    <n v="0"/>
    <m/>
    <m/>
    <n v="0"/>
    <n v="0"/>
    <n v="0"/>
    <n v="0"/>
  </r>
  <r>
    <x v="3"/>
    <s v="Conflit"/>
    <s v="HADJER LAMIS"/>
    <x v="20"/>
    <n v="323275.35406073974"/>
    <n v="0"/>
    <n v="0"/>
    <m/>
    <m/>
    <n v="0"/>
    <n v="0"/>
    <n v="0"/>
    <n v="0"/>
  </r>
  <r>
    <x v="3"/>
    <s v="Conflit"/>
    <s v="HADJER LAMIS"/>
    <x v="21"/>
    <n v="257586.80226629903"/>
    <n v="9"/>
    <n v="3.4939678278608381E-5"/>
    <m/>
    <m/>
    <n v="0"/>
    <n v="0"/>
    <n v="0"/>
    <n v="0"/>
  </r>
  <r>
    <x v="3"/>
    <s v="Conflit"/>
    <s v="KANEM"/>
    <x v="22"/>
    <n v="270869.19793887134"/>
    <n v="0"/>
    <n v="0"/>
    <m/>
    <n v="3"/>
    <n v="0"/>
    <n v="0"/>
    <n v="0"/>
    <n v="0"/>
  </r>
  <r>
    <x v="3"/>
    <s v="Conflit"/>
    <s v="KANEM"/>
    <x v="23"/>
    <n v="160874.97174869926"/>
    <n v="0"/>
    <n v="0"/>
    <m/>
    <m/>
    <n v="0"/>
    <n v="0"/>
    <n v="0"/>
    <n v="0"/>
  </r>
  <r>
    <x v="3"/>
    <s v="Conflit"/>
    <s v="KANEM"/>
    <x v="24"/>
    <n v="157810.08781910109"/>
    <n v="0"/>
    <n v="0"/>
    <m/>
    <m/>
    <n v="0"/>
    <n v="0"/>
    <n v="0"/>
    <n v="0"/>
  </r>
  <r>
    <x v="3"/>
    <s v="Conflit"/>
    <s v="LAC"/>
    <x v="25"/>
    <n v="124549.51358735928"/>
    <n v="124474"/>
    <n v="0.99939370628447843"/>
    <m/>
    <m/>
    <n v="1"/>
    <n v="0"/>
    <n v="0"/>
    <n v="0.4"/>
  </r>
  <r>
    <x v="3"/>
    <s v="Conflit"/>
    <s v="LAC"/>
    <x v="26"/>
    <n v="67802.631725675019"/>
    <n v="94688.238833121097"/>
    <n v="1.3965274860749282"/>
    <n v="1"/>
    <n v="3"/>
    <n v="1"/>
    <n v="1"/>
    <n v="0"/>
    <n v="0.8"/>
  </r>
  <r>
    <x v="3"/>
    <s v="Conflit"/>
    <s v="LAC"/>
    <x v="27"/>
    <n v="195990.67249163956"/>
    <n v="45133.078635333804"/>
    <n v="0.23028176831863803"/>
    <n v="1"/>
    <m/>
    <n v="1"/>
    <n v="1"/>
    <n v="0"/>
    <n v="0.8"/>
  </r>
  <r>
    <x v="3"/>
    <s v="Conflit"/>
    <s v="LAC"/>
    <x v="28"/>
    <n v="367410.03887723538"/>
    <n v="0"/>
    <n v="0"/>
    <m/>
    <m/>
    <n v="0"/>
    <n v="0"/>
    <n v="0"/>
    <n v="0"/>
  </r>
  <r>
    <x v="3"/>
    <s v="Conflit"/>
    <s v="LOGONE OCCIDENTAL"/>
    <x v="29"/>
    <n v="188575.83460170453"/>
    <n v="0"/>
    <n v="0"/>
    <m/>
    <n v="2"/>
    <n v="0"/>
    <n v="0"/>
    <n v="0"/>
    <n v="0"/>
  </r>
  <r>
    <x v="3"/>
    <s v="Conflit"/>
    <s v="LOGONE OCCIDENTAL"/>
    <x v="30"/>
    <n v="163137.50280665944"/>
    <n v="0"/>
    <n v="0"/>
    <m/>
    <m/>
    <n v="0"/>
    <n v="0"/>
    <n v="0"/>
    <n v="0"/>
  </r>
  <r>
    <x v="3"/>
    <s v="Conflit"/>
    <s v="LOGONE OCCIDENTAL"/>
    <x v="31"/>
    <n v="587774.09624004469"/>
    <n v="1"/>
    <n v="1.7013339076984498E-6"/>
    <m/>
    <m/>
    <n v="0"/>
    <n v="0"/>
    <n v="0"/>
    <n v="0"/>
  </r>
  <r>
    <x v="3"/>
    <s v="Conflit"/>
    <s v="LOGONE OCCIDENTAL"/>
    <x v="32"/>
    <n v="282197.41774635145"/>
    <n v="0"/>
    <n v="0"/>
    <m/>
    <m/>
    <n v="0"/>
    <n v="0"/>
    <n v="0"/>
    <n v="0"/>
  </r>
  <r>
    <x v="3"/>
    <s v="Conflit"/>
    <s v="LOGONE ORIENTAL"/>
    <x v="33"/>
    <n v="178657.05836877727"/>
    <n v="0"/>
    <n v="0"/>
    <m/>
    <m/>
    <n v="0"/>
    <n v="0"/>
    <n v="0"/>
    <n v="0"/>
  </r>
  <r>
    <x v="3"/>
    <s v="Conflit"/>
    <s v="LOGONE ORIENTAL"/>
    <x v="34"/>
    <n v="87290.680292833771"/>
    <n v="0"/>
    <n v="0"/>
    <m/>
    <m/>
    <n v="0"/>
    <n v="0"/>
    <n v="0"/>
    <n v="0"/>
  </r>
  <r>
    <x v="3"/>
    <s v="Conflit"/>
    <s v="LOGONE ORIENTAL"/>
    <x v="35"/>
    <n v="248473.97094492981"/>
    <n v="13259"/>
    <n v="5.3361726178307187E-2"/>
    <m/>
    <m/>
    <n v="0"/>
    <n v="0"/>
    <n v="0"/>
    <n v="0"/>
  </r>
  <r>
    <x v="3"/>
    <s v="Conflit"/>
    <s v="LOGONE ORIENTAL"/>
    <x v="36"/>
    <n v="190551.14468251271"/>
    <n v="76835.497442609296"/>
    <n v="0.4032276876144143"/>
    <n v="1"/>
    <m/>
    <n v="1"/>
    <n v="1"/>
    <n v="0"/>
    <n v="0.8"/>
  </r>
  <r>
    <x v="3"/>
    <s v="Conflit"/>
    <s v="LOGONE ORIENTAL"/>
    <x v="37"/>
    <n v="282857.75986173225"/>
    <n v="690"/>
    <n v="2.4393886182839347E-3"/>
    <n v="1"/>
    <n v="17"/>
    <n v="0"/>
    <n v="1"/>
    <n v="0"/>
    <n v="0.4"/>
  </r>
  <r>
    <x v="3"/>
    <s v="Conflit"/>
    <s v="LOGONE ORIENTAL"/>
    <x v="38"/>
    <n v="386035.48305478576"/>
    <n v="19783.07712806798"/>
    <n v="5.1246784289154024E-2"/>
    <n v="123"/>
    <n v="130"/>
    <n v="0"/>
    <n v="1"/>
    <n v="1"/>
    <n v="0.60000000000000009"/>
  </r>
  <r>
    <x v="3"/>
    <s v="Conflit"/>
    <s v="MANDOUL"/>
    <x v="39"/>
    <n v="379938.07051802287"/>
    <n v="22528.997495765245"/>
    <n v="5.9296499203273581E-2"/>
    <m/>
    <m/>
    <n v="0"/>
    <n v="0"/>
    <n v="0"/>
    <n v="0"/>
  </r>
  <r>
    <x v="3"/>
    <s v="Conflit"/>
    <s v="MANDOUL"/>
    <x v="40"/>
    <n v="270531.21259599982"/>
    <n v="0"/>
    <n v="0"/>
    <m/>
    <m/>
    <n v="0"/>
    <n v="0"/>
    <n v="0"/>
    <n v="0"/>
  </r>
  <r>
    <x v="3"/>
    <s v="Conflit"/>
    <s v="MANDOUL"/>
    <x v="41"/>
    <n v="447892.8387542814"/>
    <n v="0"/>
    <n v="0"/>
    <m/>
    <m/>
    <n v="0"/>
    <n v="0"/>
    <n v="0"/>
    <n v="0"/>
  </r>
  <r>
    <x v="3"/>
    <s v="Conflit"/>
    <s v="MAYO KEBBI EST"/>
    <x v="42"/>
    <n v="400687.53905330913"/>
    <n v="0"/>
    <n v="0"/>
    <m/>
    <m/>
    <n v="0"/>
    <n v="0"/>
    <n v="0"/>
    <n v="0"/>
  </r>
  <r>
    <x v="3"/>
    <s v="Conflit"/>
    <s v="MAYO KEBBI EST"/>
    <x v="43"/>
    <n v="413210.77670808812"/>
    <n v="1627.8943401931999"/>
    <n v="3.9396221782066988E-3"/>
    <m/>
    <m/>
    <n v="0"/>
    <n v="0"/>
    <n v="0"/>
    <n v="0"/>
  </r>
  <r>
    <x v="3"/>
    <s v="Conflit"/>
    <s v="MAYO KEBBI EST"/>
    <x v="44"/>
    <n v="143688.03107828449"/>
    <n v="229.89347552346777"/>
    <n v="1.5999486790811172E-3"/>
    <m/>
    <m/>
    <n v="0"/>
    <n v="0"/>
    <n v="0"/>
    <n v="0"/>
  </r>
  <r>
    <x v="3"/>
    <s v="Conflit"/>
    <s v="MAYO KEBBI EST"/>
    <x v="45"/>
    <n v="399087.77890910982"/>
    <n v="0"/>
    <n v="0"/>
    <m/>
    <m/>
    <n v="0"/>
    <n v="0"/>
    <n v="0"/>
    <n v="0"/>
  </r>
  <r>
    <x v="3"/>
    <s v="Conflit"/>
    <s v="MAYO KEBBI OUEST"/>
    <x v="46"/>
    <n v="309788.3252240537"/>
    <n v="0"/>
    <n v="0"/>
    <m/>
    <m/>
    <n v="0"/>
    <n v="0"/>
    <n v="0"/>
    <n v="0"/>
  </r>
  <r>
    <x v="3"/>
    <s v="Conflit"/>
    <s v="MAYO KEBBI OUEST"/>
    <x v="47"/>
    <n v="97285.001053964254"/>
    <n v="0"/>
    <n v="0"/>
    <m/>
    <m/>
    <n v="0"/>
    <n v="0"/>
    <n v="0"/>
    <n v="0"/>
  </r>
  <r>
    <x v="3"/>
    <s v="Conflit"/>
    <s v="MAYO KEBBI OUEST"/>
    <x v="48"/>
    <n v="593169.56512995833"/>
    <n v="0"/>
    <n v="0"/>
    <m/>
    <m/>
    <n v="0"/>
    <n v="0"/>
    <n v="0"/>
    <n v="0"/>
  </r>
  <r>
    <x v="3"/>
    <s v="Conflit"/>
    <s v="MOYEN CHARI"/>
    <x v="49"/>
    <n v="541882.19790799776"/>
    <n v="5471"/>
    <n v="1.0096290339711218E-2"/>
    <m/>
    <m/>
    <n v="0"/>
    <n v="0"/>
    <n v="0"/>
    <n v="0"/>
  </r>
  <r>
    <x v="3"/>
    <s v="Conflit"/>
    <s v="MOYEN CHARI"/>
    <x v="50"/>
    <n v="189070.83078290225"/>
    <n v="93347.023856379776"/>
    <n v="0.49371456966603217"/>
    <m/>
    <n v="24"/>
    <n v="1"/>
    <n v="0"/>
    <n v="0"/>
    <n v="0.4"/>
  </r>
  <r>
    <x v="3"/>
    <s v="Conflit"/>
    <s v="MOYEN CHARI"/>
    <x v="51"/>
    <n v="307694.65398469195"/>
    <n v="3708"/>
    <n v="1.2050908106399782E-2"/>
    <m/>
    <m/>
    <n v="0"/>
    <n v="0"/>
    <n v="0"/>
    <n v="0"/>
  </r>
  <r>
    <x v="3"/>
    <s v="Conflit"/>
    <s v="N'DJAMENA"/>
    <x v="52"/>
    <n v="1884523.7684470513"/>
    <n v="12672.2291445676"/>
    <n v="6.7243668436244757E-3"/>
    <m/>
    <m/>
    <n v="0"/>
    <n v="0"/>
    <n v="0"/>
    <n v="0"/>
  </r>
  <r>
    <x v="3"/>
    <s v="Conflit"/>
    <s v="OUADDAÏ"/>
    <x v="53"/>
    <n v="500890.78712493146"/>
    <n v="873108.93325505627"/>
    <n v="1.7431123823750558"/>
    <m/>
    <m/>
    <n v="1"/>
    <n v="0"/>
    <n v="0"/>
    <n v="0.4"/>
  </r>
  <r>
    <x v="3"/>
    <s v="Conflit"/>
    <s v="OUADDAÏ"/>
    <x v="54"/>
    <n v="140348.61942883884"/>
    <n v="0"/>
    <n v="0"/>
    <m/>
    <m/>
    <n v="0"/>
    <n v="0"/>
    <n v="0"/>
    <n v="0"/>
  </r>
  <r>
    <x v="3"/>
    <s v="Conflit"/>
    <s v="OUADDAÏ"/>
    <x v="55"/>
    <n v="576417.00637578848"/>
    <n v="78168.752347720088"/>
    <n v="0.13561146094422979"/>
    <m/>
    <m/>
    <n v="0"/>
    <n v="0"/>
    <n v="0"/>
    <n v="0"/>
  </r>
  <r>
    <x v="3"/>
    <s v="Conflit"/>
    <s v="SALAMAT"/>
    <x v="56"/>
    <n v="114036.37371661396"/>
    <n v="0"/>
    <n v="0"/>
    <m/>
    <m/>
    <n v="0"/>
    <n v="0"/>
    <n v="0"/>
    <n v="0"/>
  </r>
  <r>
    <x v="3"/>
    <s v="Conflit"/>
    <s v="SALAMAT"/>
    <x v="57"/>
    <n v="321286.08631324326"/>
    <n v="0"/>
    <n v="0"/>
    <n v="10"/>
    <m/>
    <n v="0"/>
    <n v="1"/>
    <n v="0"/>
    <n v="0.4"/>
  </r>
  <r>
    <x v="3"/>
    <s v="Conflit"/>
    <s v="SALAMAT"/>
    <x v="58"/>
    <n v="97709.389679662738"/>
    <n v="12495.02106155929"/>
    <n v="0.12787943003762317"/>
    <m/>
    <m/>
    <n v="0"/>
    <n v="0"/>
    <n v="0"/>
    <n v="0"/>
  </r>
  <r>
    <x v="3"/>
    <s v="Conflit"/>
    <s v="SILA"/>
    <x v="59"/>
    <n v="187432.95927248141"/>
    <n v="0"/>
    <n v="0"/>
    <m/>
    <m/>
    <n v="0"/>
    <n v="0"/>
    <n v="0"/>
    <n v="0"/>
  </r>
  <r>
    <x v="3"/>
    <s v="Conflit"/>
    <s v="SILA"/>
    <x v="60"/>
    <n v="526677.52308872016"/>
    <n v="288950.62594292697"/>
    <n v="0.54862911986136254"/>
    <m/>
    <m/>
    <n v="1"/>
    <n v="0"/>
    <n v="0"/>
    <n v="0.4"/>
  </r>
  <r>
    <x v="3"/>
    <s v="Conflit"/>
    <s v="TANDJILÉ"/>
    <x v="61"/>
    <n v="156701.94298301061"/>
    <n v="0"/>
    <n v="0"/>
    <m/>
    <m/>
    <n v="0"/>
    <n v="0"/>
    <n v="0"/>
    <n v="0"/>
  </r>
  <r>
    <x v="3"/>
    <s v="Conflit"/>
    <s v="TANDJILÉ"/>
    <x v="62"/>
    <n v="453415.28332855087"/>
    <n v="0"/>
    <n v="0"/>
    <m/>
    <m/>
    <n v="0"/>
    <n v="0"/>
    <n v="0"/>
    <n v="0"/>
  </r>
  <r>
    <x v="3"/>
    <s v="Conflit"/>
    <s v="TANDJILÉ"/>
    <x v="63"/>
    <n v="568503.64177838189"/>
    <n v="0"/>
    <n v="0"/>
    <m/>
    <m/>
    <n v="0"/>
    <n v="0"/>
    <n v="0"/>
    <n v="0"/>
  </r>
  <r>
    <x v="3"/>
    <s v="Conflit"/>
    <s v="TIBESTI"/>
    <x v="64"/>
    <n v="25246.743970749267"/>
    <n v="0"/>
    <n v="0"/>
    <m/>
    <m/>
    <n v="0"/>
    <n v="0"/>
    <n v="0"/>
    <n v="0"/>
  </r>
  <r>
    <x v="3"/>
    <s v="Conflit"/>
    <s v="TIBESTI"/>
    <x v="65"/>
    <n v="19474.010655423146"/>
    <n v="0"/>
    <n v="0"/>
    <m/>
    <m/>
    <n v="0"/>
    <n v="0"/>
    <n v="0"/>
    <n v="0"/>
  </r>
  <r>
    <x v="3"/>
    <s v="Conflit"/>
    <s v="WADI FIRA"/>
    <x v="66"/>
    <n v="296916.76087342005"/>
    <n v="0"/>
    <n v="0"/>
    <m/>
    <m/>
    <n v="0"/>
    <n v="0"/>
    <n v="0"/>
    <n v="0"/>
  </r>
  <r>
    <x v="3"/>
    <s v="Conflit"/>
    <s v="WADI FIRA"/>
    <x v="67"/>
    <n v="315087.84186943108"/>
    <n v="155188.31337190501"/>
    <n v="0.49252396554295907"/>
    <m/>
    <m/>
    <n v="1"/>
    <n v="0"/>
    <n v="0"/>
    <n v="0.4"/>
  </r>
  <r>
    <x v="3"/>
    <s v="Conflit"/>
    <s v="WADI FIRA"/>
    <x v="68"/>
    <n v="245447.57392845734"/>
    <n v="163843.21600442301"/>
    <n v="0.66752835801986687"/>
    <m/>
    <m/>
    <n v="1"/>
    <n v="0"/>
    <n v="0"/>
    <n v="0.4"/>
  </r>
  <r>
    <x v="3"/>
    <s v="Conflit"/>
    <s v="WADI FIRA"/>
    <x v="69"/>
    <n v="35524.706381948214"/>
    <m/>
    <n v="0"/>
    <m/>
    <m/>
    <n v="0"/>
    <n v="0"/>
    <n v="0"/>
    <n v="0"/>
  </r>
  <r>
    <x v="4"/>
    <s v="Conflit"/>
    <s v="BARH EL GAZEL"/>
    <x v="0"/>
    <n v="96160.359952105675"/>
    <n v="0"/>
    <n v="0"/>
    <m/>
    <m/>
    <n v="0"/>
    <n v="0"/>
    <n v="0"/>
    <n v="0"/>
  </r>
  <r>
    <x v="4"/>
    <s v="Conflit"/>
    <s v="BARH EL GAZEL"/>
    <x v="1"/>
    <n v="109888.10870773967"/>
    <n v="0"/>
    <n v="0"/>
    <m/>
    <m/>
    <n v="0"/>
    <n v="0"/>
    <n v="0"/>
    <n v="0"/>
  </r>
  <r>
    <x v="4"/>
    <s v="Conflit"/>
    <s v="BARH EL GAZEL"/>
    <x v="2"/>
    <n v="251786.6295566507"/>
    <n v="0"/>
    <n v="0"/>
    <m/>
    <m/>
    <n v="0"/>
    <n v="0"/>
    <n v="0"/>
    <n v="0"/>
  </r>
  <r>
    <x v="4"/>
    <s v="Conflit"/>
    <s v="BATHA"/>
    <x v="3"/>
    <n v="324401.49936548818"/>
    <n v="0"/>
    <n v="0"/>
    <m/>
    <m/>
    <n v="0"/>
    <n v="0"/>
    <n v="0"/>
    <n v="0"/>
  </r>
  <r>
    <x v="4"/>
    <s v="Conflit"/>
    <s v="BATHA"/>
    <x v="4"/>
    <n v="356624.46569097671"/>
    <n v="0"/>
    <n v="0"/>
    <m/>
    <m/>
    <n v="0"/>
    <n v="0"/>
    <n v="0"/>
    <n v="0"/>
  </r>
  <r>
    <x v="4"/>
    <s v="Conflit"/>
    <s v="BATHA"/>
    <x v="5"/>
    <n v="199043.96899147867"/>
    <n v="10"/>
    <n v="5.0240155733772131E-5"/>
    <m/>
    <m/>
    <n v="0"/>
    <n v="0"/>
    <n v="0"/>
    <n v="0"/>
  </r>
  <r>
    <x v="4"/>
    <s v="Conflit"/>
    <s v="BORKOU"/>
    <x v="6"/>
    <n v="123690.72276212758"/>
    <n v="0"/>
    <n v="0"/>
    <m/>
    <m/>
    <n v="0"/>
    <n v="0"/>
    <n v="0"/>
    <n v="0"/>
  </r>
  <r>
    <x v="4"/>
    <s v="Conflit"/>
    <s v="BORKOU"/>
    <x v="7"/>
    <n v="45611.558292745933"/>
    <n v="0"/>
    <n v="0"/>
    <m/>
    <m/>
    <n v="0"/>
    <n v="0"/>
    <n v="0"/>
    <n v="0"/>
  </r>
  <r>
    <x v="4"/>
    <s v="Conflit"/>
    <s v="CHARI BAGUIRMI"/>
    <x v="8"/>
    <n v="375527.18216679525"/>
    <n v="0"/>
    <n v="0"/>
    <m/>
    <m/>
    <n v="0"/>
    <n v="0"/>
    <n v="0"/>
    <n v="0"/>
  </r>
  <r>
    <x v="4"/>
    <s v="Conflit"/>
    <s v="CHARI BAGUIRMI"/>
    <x v="9"/>
    <n v="327482.10543762287"/>
    <n v="8400.4318623710369"/>
    <n v="2.5651575224683868E-2"/>
    <m/>
    <m/>
    <n v="0"/>
    <n v="0"/>
    <n v="0"/>
    <n v="0"/>
  </r>
  <r>
    <x v="4"/>
    <s v="Conflit"/>
    <s v="CHARI BAGUIRMI"/>
    <x v="10"/>
    <n v="332670.4188826824"/>
    <n v="0"/>
    <n v="0"/>
    <m/>
    <m/>
    <n v="0"/>
    <n v="0"/>
    <n v="0"/>
    <n v="0"/>
  </r>
  <r>
    <x v="4"/>
    <s v="Conflit"/>
    <s v="ENNEDI EST"/>
    <x v="11"/>
    <n v="143458.02600344122"/>
    <n v="4"/>
    <n v="2.788272020349736E-5"/>
    <m/>
    <m/>
    <n v="0"/>
    <n v="0"/>
    <n v="0"/>
    <n v="0"/>
  </r>
  <r>
    <x v="4"/>
    <s v="Conflit"/>
    <s v="ENNEDI EST"/>
    <x v="12"/>
    <n v="50383.04880172931"/>
    <n v="63639.484694636914"/>
    <n v="1.263113015353144"/>
    <m/>
    <n v="2"/>
    <n v="1"/>
    <n v="0"/>
    <n v="0"/>
    <n v="0.4"/>
  </r>
  <r>
    <x v="4"/>
    <s v="Conflit"/>
    <s v="ENNEDI OUEST"/>
    <x v="13"/>
    <n v="71177.284749573388"/>
    <n v="0"/>
    <n v="0"/>
    <m/>
    <m/>
    <n v="0"/>
    <n v="0"/>
    <n v="0"/>
    <n v="0"/>
  </r>
  <r>
    <x v="4"/>
    <s v="Conflit"/>
    <s v="ENNEDI OUEST"/>
    <x v="14"/>
    <n v="38327.074433800401"/>
    <n v="0"/>
    <n v="0"/>
    <m/>
    <m/>
    <n v="0"/>
    <n v="0"/>
    <n v="0"/>
    <n v="0"/>
  </r>
  <r>
    <x v="4"/>
    <s v="Conflit"/>
    <s v="GUÉRA"/>
    <x v="15"/>
    <n v="242324.04571934114"/>
    <n v="0"/>
    <n v="0"/>
    <m/>
    <m/>
    <n v="0"/>
    <n v="0"/>
    <n v="0"/>
    <n v="0"/>
  </r>
  <r>
    <x v="4"/>
    <s v="Conflit"/>
    <s v="GUÉRA"/>
    <x v="16"/>
    <n v="149903.93433709216"/>
    <n v="0"/>
    <n v="0"/>
    <m/>
    <m/>
    <n v="0"/>
    <n v="0"/>
    <n v="0"/>
    <n v="0"/>
  </r>
  <r>
    <x v="4"/>
    <s v="Conflit"/>
    <s v="GUÉRA"/>
    <x v="17"/>
    <n v="249584.14116179419"/>
    <n v="0"/>
    <n v="0"/>
    <m/>
    <m/>
    <n v="0"/>
    <n v="0"/>
    <n v="0"/>
    <n v="0"/>
  </r>
  <r>
    <x v="4"/>
    <s v="Conflit"/>
    <s v="GUÉRA"/>
    <x v="18"/>
    <n v="137335.102365645"/>
    <n v="0"/>
    <n v="0"/>
    <n v="4"/>
    <n v="6"/>
    <n v="0"/>
    <n v="1"/>
    <n v="0"/>
    <n v="0.4"/>
  </r>
  <r>
    <x v="4"/>
    <s v="Conflit"/>
    <s v="HADJER LAMIS"/>
    <x v="19"/>
    <n v="406074.94357437885"/>
    <n v="0"/>
    <n v="0"/>
    <m/>
    <m/>
    <n v="0"/>
    <n v="0"/>
    <n v="0"/>
    <n v="0"/>
  </r>
  <r>
    <x v="4"/>
    <s v="Conflit"/>
    <s v="HADJER LAMIS"/>
    <x v="20"/>
    <n v="334823.29535620823"/>
    <n v="0"/>
    <n v="0"/>
    <m/>
    <m/>
    <n v="0"/>
    <n v="0"/>
    <n v="0"/>
    <n v="0"/>
  </r>
  <r>
    <x v="4"/>
    <s v="Conflit"/>
    <s v="HADJER LAMIS"/>
    <x v="21"/>
    <n v="266790.82627152652"/>
    <n v="9"/>
    <n v="3.3734293362996838E-5"/>
    <m/>
    <m/>
    <n v="0"/>
    <n v="0"/>
    <n v="0"/>
    <n v="0"/>
  </r>
  <r>
    <x v="4"/>
    <s v="Conflit"/>
    <s v="KANEM"/>
    <x v="22"/>
    <n v="280539.01317495317"/>
    <n v="0"/>
    <n v="0"/>
    <m/>
    <m/>
    <n v="0"/>
    <n v="0"/>
    <n v="0"/>
    <n v="0"/>
  </r>
  <r>
    <x v="4"/>
    <s v="Conflit"/>
    <s v="KANEM"/>
    <x v="23"/>
    <n v="166622.00915610671"/>
    <n v="0"/>
    <n v="0"/>
    <m/>
    <m/>
    <n v="0"/>
    <n v="0"/>
    <n v="0"/>
    <n v="0"/>
  </r>
  <r>
    <x v="4"/>
    <s v="Conflit"/>
    <s v="KANEM"/>
    <x v="24"/>
    <n v="163441.71265661158"/>
    <n v="0"/>
    <n v="0"/>
    <m/>
    <m/>
    <n v="0"/>
    <n v="0"/>
    <n v="0"/>
    <n v="0"/>
  </r>
  <r>
    <x v="4"/>
    <s v="Conflit"/>
    <s v="LAC"/>
    <x v="25"/>
    <n v="129002.17225174484"/>
    <n v="175624"/>
    <n v="1.3614034316978301"/>
    <n v="2"/>
    <n v="16"/>
    <n v="1"/>
    <n v="1"/>
    <n v="0"/>
    <n v="0.8"/>
  </r>
  <r>
    <x v="4"/>
    <s v="Conflit"/>
    <s v="LAC"/>
    <x v="26"/>
    <n v="70225.317598864611"/>
    <n v="118748"/>
    <n v="1.6909571086357023"/>
    <n v="0"/>
    <n v="20"/>
    <n v="1"/>
    <n v="0"/>
    <n v="0"/>
    <n v="0.4"/>
  </r>
  <r>
    <x v="4"/>
    <s v="Conflit"/>
    <s v="LAC"/>
    <x v="27"/>
    <n v="202995.95890324924"/>
    <n v="45133.078635333804"/>
    <n v="0.22233486262081145"/>
    <n v="2"/>
    <n v="11"/>
    <n v="1"/>
    <n v="1"/>
    <n v="0"/>
    <n v="0.8"/>
  </r>
  <r>
    <x v="4"/>
    <s v="Conflit"/>
    <s v="LAC"/>
    <x v="28"/>
    <n v="380531.37224443577"/>
    <n v="0"/>
    <n v="0"/>
    <m/>
    <m/>
    <n v="0"/>
    <n v="0"/>
    <n v="0"/>
    <n v="0"/>
  </r>
  <r>
    <x v="4"/>
    <s v="Conflit"/>
    <s v="LOGONE OCCIDENTAL"/>
    <x v="29"/>
    <n v="195306.10544070791"/>
    <n v="0"/>
    <n v="0"/>
    <m/>
    <m/>
    <n v="0"/>
    <n v="0"/>
    <n v="0"/>
    <n v="0"/>
  </r>
  <r>
    <x v="4"/>
    <s v="Conflit"/>
    <s v="LOGONE OCCIDENTAL"/>
    <x v="30"/>
    <n v="168959.9996093809"/>
    <n v="0"/>
    <n v="0"/>
    <m/>
    <m/>
    <n v="0"/>
    <n v="0"/>
    <n v="0"/>
    <n v="0"/>
  </r>
  <r>
    <x v="4"/>
    <s v="Conflit"/>
    <s v="LOGONE OCCIDENTAL"/>
    <x v="31"/>
    <n v="608762.38794629159"/>
    <n v="1"/>
    <n v="1.6426770441149948E-6"/>
    <m/>
    <m/>
    <n v="0"/>
    <n v="0"/>
    <n v="0"/>
    <n v="0"/>
  </r>
  <r>
    <x v="4"/>
    <s v="Conflit"/>
    <s v="LOGONE OCCIDENTAL"/>
    <x v="32"/>
    <n v="292267.16369573318"/>
    <n v="0"/>
    <n v="0"/>
    <n v="1"/>
    <n v="6"/>
    <n v="0"/>
    <n v="1"/>
    <n v="0"/>
    <n v="0.4"/>
  </r>
  <r>
    <x v="4"/>
    <s v="Conflit"/>
    <s v="LOGONE ORIENTAL"/>
    <x v="33"/>
    <n v="185032.94310626574"/>
    <n v="0"/>
    <n v="0"/>
    <m/>
    <m/>
    <n v="0"/>
    <n v="0"/>
    <n v="0"/>
    <n v="0"/>
  </r>
  <r>
    <x v="4"/>
    <s v="Conflit"/>
    <s v="LOGONE ORIENTAL"/>
    <x v="34"/>
    <n v="90407.606122745594"/>
    <n v="0"/>
    <n v="0"/>
    <m/>
    <m/>
    <n v="0"/>
    <n v="0"/>
    <n v="0"/>
    <n v="0"/>
  </r>
  <r>
    <x v="4"/>
    <s v="Conflit"/>
    <s v="LOGONE ORIENTAL"/>
    <x v="35"/>
    <n v="257348.22881790862"/>
    <n v="13259"/>
    <n v="5.1521629120601584E-2"/>
    <m/>
    <m/>
    <n v="0"/>
    <n v="0"/>
    <n v="0"/>
    <n v="0"/>
  </r>
  <r>
    <x v="4"/>
    <s v="Conflit"/>
    <s v="LOGONE ORIENTAL"/>
    <x v="36"/>
    <n v="197354.59903692064"/>
    <n v="76835.497442609296"/>
    <n v="0.38932711888936061"/>
    <n v="1"/>
    <n v="2"/>
    <n v="1"/>
    <n v="1"/>
    <n v="0"/>
    <n v="0.8"/>
  </r>
  <r>
    <x v="4"/>
    <s v="Conflit"/>
    <s v="LOGONE ORIENTAL"/>
    <x v="37"/>
    <n v="292954.48642622924"/>
    <n v="690"/>
    <n v="2.3553146716316065E-3"/>
    <m/>
    <m/>
    <n v="0"/>
    <n v="0"/>
    <n v="0"/>
    <n v="0"/>
  </r>
  <r>
    <x v="4"/>
    <s v="Conflit"/>
    <s v="LOGONE ORIENTAL"/>
    <x v="38"/>
    <n v="399814.11834601947"/>
    <n v="19783.07712806798"/>
    <n v="4.9480686699879615E-2"/>
    <m/>
    <m/>
    <n v="0"/>
    <n v="0"/>
    <n v="0"/>
    <n v="0"/>
  </r>
  <r>
    <x v="4"/>
    <s v="Conflit"/>
    <s v="MANDOUL"/>
    <x v="39"/>
    <n v="393503.7862446385"/>
    <n v="22528.997495765245"/>
    <n v="5.7252301714218141E-2"/>
    <m/>
    <m/>
    <n v="0"/>
    <n v="0"/>
    <n v="0"/>
    <n v="0"/>
  </r>
  <r>
    <x v="4"/>
    <s v="Conflit"/>
    <s v="MANDOUL"/>
    <x v="40"/>
    <n v="280187.65414047032"/>
    <n v="0"/>
    <n v="0"/>
    <m/>
    <n v="4"/>
    <n v="0"/>
    <n v="0"/>
    <n v="0"/>
    <n v="0"/>
  </r>
  <r>
    <x v="4"/>
    <s v="Conflit"/>
    <s v="MANDOUL"/>
    <x v="41"/>
    <n v="463881.52253185736"/>
    <n v="0"/>
    <n v="0"/>
    <n v="2"/>
    <n v="3"/>
    <n v="0"/>
    <n v="1"/>
    <n v="0"/>
    <n v="0.4"/>
  </r>
  <r>
    <x v="4"/>
    <s v="Conflit"/>
    <s v="MAYO KEBBI EST"/>
    <x v="42"/>
    <n v="414984.68598137877"/>
    <n v="0"/>
    <n v="0"/>
    <n v="12"/>
    <n v="7"/>
    <n v="0"/>
    <n v="1"/>
    <n v="0"/>
    <n v="0.4"/>
  </r>
  <r>
    <x v="4"/>
    <s v="Conflit"/>
    <s v="MAYO KEBBI EST"/>
    <x v="43"/>
    <n v="427962.37787564658"/>
    <n v="1627.8943401931999"/>
    <n v="3.8038258135536826E-3"/>
    <n v="2"/>
    <n v="10"/>
    <n v="0"/>
    <n v="1"/>
    <n v="0"/>
    <n v="0.4"/>
  </r>
  <r>
    <x v="4"/>
    <s v="Conflit"/>
    <s v="MAYO KEBBI EST"/>
    <x v="44"/>
    <n v="148819.00333853788"/>
    <n v="229.89347552346777"/>
    <n v="1.5447857489039843E-3"/>
    <n v="3"/>
    <n v="18"/>
    <n v="0"/>
    <n v="1"/>
    <n v="0"/>
    <n v="0.4"/>
  </r>
  <r>
    <x v="4"/>
    <s v="Conflit"/>
    <s v="MAYO KEBBI EST"/>
    <x v="45"/>
    <n v="413324.42434026167"/>
    <n v="0"/>
    <n v="0"/>
    <n v="2"/>
    <m/>
    <n v="0"/>
    <n v="1"/>
    <n v="0"/>
    <n v="0.4"/>
  </r>
  <r>
    <x v="4"/>
    <s v="Conflit"/>
    <s v="MAYO KEBBI OUEST"/>
    <x v="46"/>
    <n v="320846.30248335598"/>
    <n v="0"/>
    <n v="0"/>
    <m/>
    <m/>
    <n v="0"/>
    <n v="0"/>
    <n v="0"/>
    <n v="0"/>
  </r>
  <r>
    <x v="4"/>
    <s v="Conflit"/>
    <s v="MAYO KEBBI OUEST"/>
    <x v="47"/>
    <n v="100757.61458275688"/>
    <n v="0"/>
    <n v="0"/>
    <n v="1"/>
    <m/>
    <n v="0"/>
    <n v="1"/>
    <n v="0"/>
    <n v="0.4"/>
  </r>
  <r>
    <x v="4"/>
    <s v="Conflit"/>
    <s v="MAYO KEBBI OUEST"/>
    <x v="48"/>
    <n v="614343.49607815943"/>
    <n v="0"/>
    <n v="0"/>
    <n v="1"/>
    <m/>
    <n v="0"/>
    <n v="1"/>
    <n v="0"/>
    <n v="0.4"/>
  </r>
  <r>
    <x v="4"/>
    <s v="Conflit"/>
    <s v="MOYEN CHARI"/>
    <x v="49"/>
    <n v="561235.25972674368"/>
    <n v="5471"/>
    <n v="9.7481402053458659E-3"/>
    <n v="1"/>
    <n v="4"/>
    <n v="0"/>
    <n v="1"/>
    <n v="0"/>
    <n v="0.4"/>
  </r>
  <r>
    <x v="4"/>
    <s v="Conflit"/>
    <s v="MOYEN CHARI"/>
    <x v="50"/>
    <n v="195823.69187369768"/>
    <n v="93347.023856379776"/>
    <n v="0.47668912256330415"/>
    <n v="4"/>
    <n v="17"/>
    <n v="1"/>
    <n v="1"/>
    <n v="0"/>
    <n v="0.8"/>
  </r>
  <r>
    <x v="4"/>
    <s v="Conflit"/>
    <s v="MOYEN CHARI"/>
    <x v="51"/>
    <n v="318683.8383504689"/>
    <n v="3708"/>
    <n v="1.1635356280358873E-2"/>
    <m/>
    <m/>
    <n v="0"/>
    <n v="0"/>
    <n v="0"/>
    <n v="0"/>
  </r>
  <r>
    <x v="4"/>
    <s v="Conflit"/>
    <s v="N'DJAMENA"/>
    <x v="52"/>
    <n v="1951936.9427225464"/>
    <n v="12672.2291445676"/>
    <n v="6.4921303896694907E-3"/>
    <m/>
    <m/>
    <n v="0"/>
    <n v="0"/>
    <n v="0"/>
    <n v="0"/>
  </r>
  <r>
    <x v="4"/>
    <s v="Conflit"/>
    <s v="OUADDAÏ"/>
    <x v="53"/>
    <n v="518759.02924032463"/>
    <n v="873108.93325505627"/>
    <n v="1.6830722629226229"/>
    <n v="0"/>
    <n v="9"/>
    <n v="1"/>
    <n v="0"/>
    <n v="0"/>
    <n v="0.4"/>
  </r>
  <r>
    <x v="4"/>
    <s v="Conflit"/>
    <s v="OUADDAÏ"/>
    <x v="54"/>
    <n v="145359.99066637162"/>
    <n v="0"/>
    <n v="0"/>
    <m/>
    <m/>
    <n v="0"/>
    <n v="0"/>
    <n v="0"/>
    <n v="0"/>
  </r>
  <r>
    <x v="4"/>
    <s v="Conflit"/>
    <s v="OUADDAÏ"/>
    <x v="55"/>
    <n v="597004.7035175052"/>
    <n v="78168.752347720088"/>
    <n v="0.13093490199852009"/>
    <m/>
    <m/>
    <n v="0"/>
    <n v="0"/>
    <n v="0"/>
    <n v="0"/>
  </r>
  <r>
    <x v="4"/>
    <s v="Conflit"/>
    <s v="SALAMAT"/>
    <x v="56"/>
    <n v="118105.2253388993"/>
    <n v="0"/>
    <n v="0"/>
    <m/>
    <m/>
    <n v="0"/>
    <n v="0"/>
    <n v="0"/>
    <n v="0"/>
  </r>
  <r>
    <x v="4"/>
    <s v="Conflit"/>
    <s v="SALAMAT"/>
    <x v="57"/>
    <n v="332757.69146459922"/>
    <n v="0"/>
    <n v="0"/>
    <m/>
    <m/>
    <n v="0"/>
    <n v="0"/>
    <n v="0"/>
    <n v="0"/>
  </r>
  <r>
    <x v="4"/>
    <s v="Conflit"/>
    <s v="SALAMAT"/>
    <x v="58"/>
    <n v="101197.31761121287"/>
    <n v="12495.02106155929"/>
    <n v="0.12347186028747877"/>
    <m/>
    <m/>
    <n v="0"/>
    <n v="0"/>
    <n v="0"/>
    <n v="0"/>
  </r>
  <r>
    <x v="4"/>
    <s v="Conflit"/>
    <s v="SILA"/>
    <x v="59"/>
    <n v="194121.13155246928"/>
    <n v="0"/>
    <n v="0"/>
    <n v="1"/>
    <n v="4"/>
    <n v="0"/>
    <n v="1"/>
    <n v="0"/>
    <n v="0.4"/>
  </r>
  <r>
    <x v="4"/>
    <s v="Conflit"/>
    <s v="SILA"/>
    <x v="60"/>
    <n v="545488.47499299934"/>
    <n v="288950.62594292697"/>
    <n v="0.52970986407482812"/>
    <m/>
    <m/>
    <n v="1"/>
    <n v="0"/>
    <n v="0"/>
    <n v="0.4"/>
  </r>
  <r>
    <x v="4"/>
    <s v="Conflit"/>
    <s v="TANDJILÉ"/>
    <x v="61"/>
    <n v="162291.88057754823"/>
    <n v="0"/>
    <n v="0"/>
    <m/>
    <m/>
    <n v="0"/>
    <n v="0"/>
    <n v="0"/>
    <n v="0"/>
  </r>
  <r>
    <x v="4"/>
    <s v="Conflit"/>
    <s v="TANDJILÉ"/>
    <x v="62"/>
    <n v="469594.76914810715"/>
    <n v="0"/>
    <n v="0"/>
    <m/>
    <m/>
    <n v="0"/>
    <n v="0"/>
    <n v="0"/>
    <n v="0"/>
  </r>
  <r>
    <x v="4"/>
    <s v="Conflit"/>
    <s v="TANDJILÉ"/>
    <x v="63"/>
    <n v="588791.53098174813"/>
    <n v="0"/>
    <n v="0"/>
    <m/>
    <m/>
    <n v="0"/>
    <n v="0"/>
    <n v="0"/>
    <n v="0"/>
  </r>
  <r>
    <x v="4"/>
    <s v="Conflit"/>
    <s v="TIBESTI"/>
    <x v="64"/>
    <n v="26149.671957603248"/>
    <n v="0"/>
    <n v="0"/>
    <m/>
    <m/>
    <n v="0"/>
    <n v="0"/>
    <n v="0"/>
    <n v="0"/>
  </r>
  <r>
    <x v="4"/>
    <s v="Conflit"/>
    <s v="TIBESTI"/>
    <x v="65"/>
    <n v="20171.151266650493"/>
    <n v="0"/>
    <n v="0"/>
    <m/>
    <m/>
    <n v="0"/>
    <n v="0"/>
    <n v="0"/>
    <n v="0"/>
  </r>
  <r>
    <x v="4"/>
    <s v="Conflit"/>
    <s v="WADI FIRA"/>
    <x v="66"/>
    <n v="307509.71055853961"/>
    <n v="0"/>
    <n v="0"/>
    <m/>
    <m/>
    <n v="0"/>
    <n v="0"/>
    <n v="0"/>
    <n v="0"/>
  </r>
  <r>
    <x v="4"/>
    <s v="Conflit"/>
    <s v="WADI FIRA"/>
    <x v="67"/>
    <n v="326335.58215191436"/>
    <n v="155188.31337190501"/>
    <n v="0.47554824499543052"/>
    <n v="10"/>
    <n v="42"/>
    <n v="1"/>
    <n v="1"/>
    <n v="0"/>
    <n v="0.8"/>
  </r>
  <r>
    <x v="4"/>
    <s v="Conflit"/>
    <s v="WADI FIRA"/>
    <x v="68"/>
    <n v="254210.8787674937"/>
    <n v="163843.21600442301"/>
    <n v="0.64451693333815685"/>
    <n v="0"/>
    <n v="6"/>
    <n v="1"/>
    <n v="0"/>
    <n v="0"/>
    <n v="0.4"/>
  </r>
  <r>
    <x v="4"/>
    <s v="Conflit"/>
    <s v="WADI FIRA"/>
    <x v="69"/>
    <n v="36793.336856586582"/>
    <m/>
    <n v="0"/>
    <m/>
    <m/>
    <n v="0"/>
    <n v="0"/>
    <n v="0"/>
    <n v="0"/>
  </r>
  <r>
    <x v="5"/>
    <m/>
    <m/>
    <x v="70"/>
    <m/>
    <m/>
    <e v="#DIV/0!"/>
    <m/>
    <m/>
    <e v="#DIV/0!"/>
    <m/>
    <n v="0"/>
    <e v="#DIV/0!"/>
  </r>
  <r>
    <x v="5"/>
    <m/>
    <m/>
    <x v="70"/>
    <m/>
    <m/>
    <e v="#DIV/0!"/>
    <m/>
    <m/>
    <e v="#DIV/0!"/>
    <m/>
    <n v="0"/>
    <e v="#DI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59">
  <r>
    <x v="0"/>
    <s v="Catastrophe naturelle"/>
    <s v="BARH EL GAZEL"/>
    <x v="0"/>
    <n v="187.9443800695249"/>
    <m/>
    <m/>
    <m/>
    <n v="0"/>
    <n v="0"/>
    <n v="0"/>
    <n v="0"/>
    <n v="0"/>
  </r>
  <r>
    <x v="0"/>
    <s v="Catastrophe naturelle"/>
    <s v="BARH EL GAZEL"/>
    <x v="1"/>
    <n v="578.40247199690998"/>
    <m/>
    <m/>
    <m/>
    <n v="0"/>
    <n v="0"/>
    <n v="0"/>
    <n v="0"/>
    <n v="0"/>
  </r>
  <r>
    <x v="0"/>
    <s v="Catastrophe naturelle"/>
    <s v="BARH EL GAZEL"/>
    <x v="2"/>
    <n v="1119.6531479335652"/>
    <m/>
    <m/>
    <m/>
    <n v="1"/>
    <n v="0"/>
    <n v="0"/>
    <n v="0"/>
    <n v="0.2"/>
  </r>
  <r>
    <x v="0"/>
    <s v="Catastrophe naturelle"/>
    <s v="BATHA"/>
    <x v="3"/>
    <n v="15897.682208475671"/>
    <m/>
    <m/>
    <m/>
    <n v="1"/>
    <n v="0"/>
    <n v="0"/>
    <n v="0"/>
    <n v="0.2"/>
  </r>
  <r>
    <x v="0"/>
    <s v="Catastrophe naturelle"/>
    <s v="BATHA"/>
    <x v="4"/>
    <n v="10568.317791524329"/>
    <m/>
    <m/>
    <m/>
    <n v="1"/>
    <n v="0"/>
    <n v="0"/>
    <n v="0"/>
    <n v="0.2"/>
  </r>
  <r>
    <x v="0"/>
    <s v="Catastrophe naturelle"/>
    <s v="BATHA"/>
    <x v="5"/>
    <m/>
    <m/>
    <m/>
    <m/>
    <n v="0"/>
    <n v="0"/>
    <n v="0"/>
    <n v="0"/>
    <n v="0"/>
  </r>
  <r>
    <x v="0"/>
    <s v="Catastrophe naturelle"/>
    <s v="BORKOU"/>
    <x v="6"/>
    <m/>
    <m/>
    <m/>
    <m/>
    <n v="0"/>
    <n v="0"/>
    <n v="0"/>
    <n v="0"/>
    <n v="0"/>
  </r>
  <r>
    <x v="0"/>
    <s v="Catastrophe naturelle"/>
    <s v="BORKOU"/>
    <x v="7"/>
    <m/>
    <m/>
    <m/>
    <m/>
    <n v="0"/>
    <n v="0"/>
    <n v="0"/>
    <n v="0"/>
    <n v="0"/>
  </r>
  <r>
    <x v="0"/>
    <s v="Catastrophe naturelle"/>
    <s v="CHARI BAGUIRMI"/>
    <x v="8"/>
    <n v="0"/>
    <m/>
    <m/>
    <m/>
    <n v="0"/>
    <n v="0"/>
    <n v="0"/>
    <n v="0"/>
    <n v="0"/>
  </r>
  <r>
    <x v="0"/>
    <s v="Catastrophe naturelle"/>
    <s v="CHARI BAGUIRMI"/>
    <x v="9"/>
    <n v="6864"/>
    <m/>
    <m/>
    <m/>
    <n v="1"/>
    <n v="0"/>
    <n v="0"/>
    <n v="0"/>
    <n v="0.2"/>
  </r>
  <r>
    <x v="0"/>
    <s v="Catastrophe naturelle"/>
    <s v="CHARI BAGUIRMI"/>
    <x v="10"/>
    <m/>
    <m/>
    <m/>
    <m/>
    <n v="0"/>
    <n v="0"/>
    <n v="0"/>
    <n v="0"/>
    <n v="0"/>
  </r>
  <r>
    <x v="0"/>
    <s v="Catastrophe naturelle"/>
    <s v="ENNEDI EST"/>
    <x v="11"/>
    <n v="10649.300155520996"/>
    <m/>
    <m/>
    <m/>
    <n v="1"/>
    <n v="0"/>
    <n v="0"/>
    <n v="0"/>
    <n v="0.2"/>
  </r>
  <r>
    <x v="0"/>
    <s v="Catastrophe naturelle"/>
    <s v="ENNEDI EST"/>
    <x v="12"/>
    <n v="4350.6998444790052"/>
    <m/>
    <m/>
    <m/>
    <n v="1"/>
    <n v="0"/>
    <n v="0"/>
    <n v="0"/>
    <n v="0.2"/>
  </r>
  <r>
    <x v="0"/>
    <s v="Catastrophe naturelle"/>
    <s v="ENNEDI OUEST"/>
    <x v="13"/>
    <m/>
    <m/>
    <m/>
    <m/>
    <n v="0"/>
    <n v="0"/>
    <n v="0"/>
    <n v="0"/>
    <n v="0"/>
  </r>
  <r>
    <x v="0"/>
    <s v="Catastrophe naturelle"/>
    <s v="ENNEDI OUEST"/>
    <x v="14"/>
    <m/>
    <m/>
    <m/>
    <m/>
    <n v="0"/>
    <n v="0"/>
    <n v="0"/>
    <n v="0"/>
    <n v="0"/>
  </r>
  <r>
    <x v="0"/>
    <s v="Catastrophe naturelle"/>
    <s v="GUÉRA"/>
    <x v="15"/>
    <n v="14664.798330005446"/>
    <m/>
    <m/>
    <m/>
    <n v="1"/>
    <n v="0"/>
    <n v="0"/>
    <n v="0"/>
    <n v="0.2"/>
  </r>
  <r>
    <x v="0"/>
    <s v="Catastrophe naturelle"/>
    <s v="GUÉRA"/>
    <x v="16"/>
    <n v="11819.213468869124"/>
    <m/>
    <m/>
    <m/>
    <n v="1"/>
    <n v="0"/>
    <n v="0"/>
    <n v="0"/>
    <n v="0.2"/>
  </r>
  <r>
    <x v="0"/>
    <s v="Catastrophe naturelle"/>
    <s v="GUÉRA"/>
    <x v="17"/>
    <n v="14641.183517879834"/>
    <m/>
    <m/>
    <m/>
    <n v="1"/>
    <n v="0"/>
    <n v="0"/>
    <n v="0"/>
    <n v="0.2"/>
  </r>
  <r>
    <x v="0"/>
    <s v="Catastrophe naturelle"/>
    <s v="GUÉRA"/>
    <x v="18"/>
    <n v="23921.804683245598"/>
    <m/>
    <m/>
    <m/>
    <n v="1"/>
    <n v="0"/>
    <n v="0"/>
    <n v="0"/>
    <n v="0.2"/>
  </r>
  <r>
    <x v="0"/>
    <s v="Catastrophe naturelle"/>
    <s v="HADJER LAMIS"/>
    <x v="19"/>
    <n v="7761.3315017087716"/>
    <m/>
    <m/>
    <m/>
    <n v="1"/>
    <n v="0"/>
    <n v="0"/>
    <n v="0"/>
    <n v="0.2"/>
  </r>
  <r>
    <x v="0"/>
    <s v="Catastrophe naturelle"/>
    <s v="HADJER LAMIS"/>
    <x v="20"/>
    <n v="13048.458754942036"/>
    <m/>
    <m/>
    <m/>
    <n v="1"/>
    <n v="0"/>
    <n v="0"/>
    <n v="0"/>
    <n v="0.2"/>
  </r>
  <r>
    <x v="0"/>
    <s v="Catastrophe naturelle"/>
    <s v="HADJER LAMIS"/>
    <x v="21"/>
    <n v="8240.2097433491926"/>
    <m/>
    <m/>
    <m/>
    <n v="1"/>
    <n v="0"/>
    <n v="0"/>
    <n v="0"/>
    <n v="0.2"/>
  </r>
  <r>
    <x v="0"/>
    <s v="Catastrophe naturelle"/>
    <s v="KANEM"/>
    <x v="22"/>
    <n v="402.9139691067831"/>
    <m/>
    <m/>
    <m/>
    <n v="0"/>
    <n v="0"/>
    <n v="0"/>
    <n v="0"/>
    <n v="0"/>
  </r>
  <r>
    <x v="0"/>
    <s v="Catastrophe naturelle"/>
    <s v="KANEM"/>
    <x v="23"/>
    <n v="282.50369375419746"/>
    <m/>
    <m/>
    <m/>
    <n v="0"/>
    <n v="0"/>
    <n v="0"/>
    <n v="0"/>
    <n v="0"/>
  </r>
  <r>
    <x v="0"/>
    <s v="Catastrophe naturelle"/>
    <s v="KANEM"/>
    <x v="24"/>
    <n v="345.5823371390195"/>
    <m/>
    <m/>
    <m/>
    <n v="0"/>
    <n v="0"/>
    <n v="0"/>
    <n v="0"/>
    <n v="0"/>
  </r>
  <r>
    <x v="0"/>
    <s v="Catastrophe naturelle"/>
    <s v="LAC"/>
    <x v="25"/>
    <n v="58873.387496740354"/>
    <m/>
    <m/>
    <m/>
    <n v="1"/>
    <n v="0"/>
    <n v="0"/>
    <n v="0"/>
    <n v="0.2"/>
  </r>
  <r>
    <x v="0"/>
    <s v="Catastrophe naturelle"/>
    <s v="LAC"/>
    <x v="26"/>
    <n v="21590.395172281456"/>
    <m/>
    <m/>
    <m/>
    <n v="1"/>
    <n v="0"/>
    <n v="0"/>
    <n v="0"/>
    <n v="0.2"/>
  </r>
  <r>
    <x v="0"/>
    <s v="Catastrophe naturelle"/>
    <s v="LAC"/>
    <x v="27"/>
    <n v="135096.85888320877"/>
    <m/>
    <m/>
    <m/>
    <n v="1"/>
    <n v="0"/>
    <n v="0"/>
    <n v="0"/>
    <n v="0.2"/>
  </r>
  <r>
    <x v="0"/>
    <s v="Catastrophe naturelle"/>
    <s v="LAC"/>
    <x v="28"/>
    <n v="34530.358447769417"/>
    <m/>
    <m/>
    <m/>
    <n v="1"/>
    <n v="0"/>
    <n v="0"/>
    <n v="0"/>
    <n v="0.2"/>
  </r>
  <r>
    <x v="0"/>
    <s v="Catastrophe naturelle"/>
    <s v="LOGONE OCCIDENTAL"/>
    <x v="29"/>
    <n v="19145.785056542809"/>
    <m/>
    <m/>
    <m/>
    <n v="1"/>
    <n v="0"/>
    <n v="0"/>
    <n v="0"/>
    <n v="0.2"/>
  </r>
  <r>
    <x v="0"/>
    <s v="Catastrophe naturelle"/>
    <s v="LOGONE OCCIDENTAL"/>
    <x v="30"/>
    <n v="47597.063408723749"/>
    <m/>
    <m/>
    <m/>
    <n v="1"/>
    <n v="0"/>
    <n v="0"/>
    <n v="0"/>
    <n v="0.2"/>
  </r>
  <r>
    <x v="0"/>
    <s v="Catastrophe naturelle"/>
    <s v="LOGONE OCCIDENTAL"/>
    <x v="31"/>
    <n v="41310.210339256861"/>
    <m/>
    <m/>
    <m/>
    <n v="1"/>
    <n v="0"/>
    <n v="0"/>
    <n v="0"/>
    <n v="0.2"/>
  </r>
  <r>
    <x v="0"/>
    <s v="Catastrophe naturelle"/>
    <s v="LOGONE OCCIDENTAL"/>
    <x v="32"/>
    <n v="39075.941195476575"/>
    <m/>
    <m/>
    <m/>
    <n v="1"/>
    <n v="0"/>
    <n v="0"/>
    <n v="0"/>
    <n v="0.2"/>
  </r>
  <r>
    <x v="0"/>
    <s v="Catastrophe naturelle"/>
    <s v="LOGONE ORIENTAL"/>
    <x v="33"/>
    <n v="2160.5523971303105"/>
    <m/>
    <m/>
    <m/>
    <n v="1"/>
    <n v="0"/>
    <n v="0"/>
    <n v="0"/>
    <n v="0.2"/>
  </r>
  <r>
    <x v="0"/>
    <s v="Catastrophe naturelle"/>
    <s v="LOGONE ORIENTAL"/>
    <x v="34"/>
    <n v="1310.6091765003523"/>
    <m/>
    <m/>
    <m/>
    <n v="1"/>
    <n v="0"/>
    <n v="0"/>
    <n v="0"/>
    <n v="0.2"/>
  </r>
  <r>
    <x v="0"/>
    <s v="Catastrophe naturelle"/>
    <s v="LOGONE ORIENTAL"/>
    <x v="35"/>
    <n v="1034.3185933462241"/>
    <m/>
    <m/>
    <m/>
    <n v="1"/>
    <n v="0"/>
    <n v="0"/>
    <n v="0"/>
    <n v="0.2"/>
  </r>
  <r>
    <x v="0"/>
    <s v="Catastrophe naturelle"/>
    <s v="LOGONE ORIENTAL"/>
    <x v="36"/>
    <n v="169.84332363518078"/>
    <m/>
    <m/>
    <m/>
    <n v="0"/>
    <n v="0"/>
    <n v="0"/>
    <n v="0"/>
    <n v="0"/>
  </r>
  <r>
    <x v="0"/>
    <s v="Catastrophe naturelle"/>
    <s v="LOGONE ORIENTAL"/>
    <x v="37"/>
    <n v="3953.2623018956574"/>
    <m/>
    <m/>
    <m/>
    <n v="1"/>
    <n v="0"/>
    <n v="0"/>
    <n v="0"/>
    <n v="0.2"/>
  </r>
  <r>
    <x v="0"/>
    <s v="Catastrophe naturelle"/>
    <s v="LOGONE ORIENTAL"/>
    <x v="38"/>
    <n v="1423.4142074922747"/>
    <m/>
    <m/>
    <m/>
    <n v="1"/>
    <n v="0"/>
    <n v="0"/>
    <n v="0"/>
    <n v="0.2"/>
  </r>
  <r>
    <x v="0"/>
    <s v="Catastrophe naturelle"/>
    <s v="MANDOUL"/>
    <x v="39"/>
    <n v="30006.972002564649"/>
    <m/>
    <m/>
    <m/>
    <n v="1"/>
    <n v="0"/>
    <n v="0"/>
    <n v="0"/>
    <n v="0.2"/>
  </r>
  <r>
    <x v="0"/>
    <s v="Catastrophe naturelle"/>
    <s v="MANDOUL"/>
    <x v="40"/>
    <n v="19085.113913229325"/>
    <m/>
    <m/>
    <m/>
    <n v="1"/>
    <n v="0"/>
    <n v="0"/>
    <n v="0"/>
    <n v="0.2"/>
  </r>
  <r>
    <x v="0"/>
    <s v="Catastrophe naturelle"/>
    <s v="MANDOUL"/>
    <x v="41"/>
    <n v="33515.914084206022"/>
    <m/>
    <m/>
    <m/>
    <n v="1"/>
    <n v="0"/>
    <n v="0"/>
    <n v="0"/>
    <n v="0.2"/>
  </r>
  <r>
    <x v="0"/>
    <s v="Catastrophe naturelle"/>
    <s v="MAYO KEBBI EST"/>
    <x v="42"/>
    <n v="5080.1767244934435"/>
    <m/>
    <m/>
    <m/>
    <n v="1"/>
    <n v="0"/>
    <n v="0"/>
    <n v="0"/>
    <n v="0.2"/>
  </r>
  <r>
    <x v="0"/>
    <s v="Catastrophe naturelle"/>
    <s v="MAYO KEBBI EST"/>
    <x v="43"/>
    <n v="34414.277843455311"/>
    <m/>
    <m/>
    <m/>
    <n v="1"/>
    <n v="0"/>
    <n v="0"/>
    <n v="0"/>
    <n v="0.2"/>
  </r>
  <r>
    <x v="0"/>
    <s v="Catastrophe naturelle"/>
    <s v="MAYO KEBBI EST"/>
    <x v="44"/>
    <n v="3374.8656420971597"/>
    <m/>
    <m/>
    <m/>
    <n v="1"/>
    <n v="0"/>
    <n v="0"/>
    <n v="0"/>
    <n v="0.2"/>
  </r>
  <r>
    <x v="0"/>
    <s v="Catastrophe naturelle"/>
    <s v="MAYO KEBBI EST"/>
    <x v="45"/>
    <n v="7152.679789954087"/>
    <m/>
    <m/>
    <m/>
    <n v="1"/>
    <n v="0"/>
    <n v="0"/>
    <n v="0"/>
    <n v="0.2"/>
  </r>
  <r>
    <x v="0"/>
    <s v="Catastrophe naturelle"/>
    <s v="MAYO KEBBI OUEST"/>
    <x v="46"/>
    <n v="31018.69126328217"/>
    <m/>
    <m/>
    <m/>
    <n v="1"/>
    <n v="0"/>
    <n v="0"/>
    <n v="0"/>
    <n v="0.2"/>
  </r>
  <r>
    <x v="0"/>
    <s v="Catastrophe naturelle"/>
    <s v="MAYO KEBBI OUEST"/>
    <x v="47"/>
    <n v="25348.244982290438"/>
    <m/>
    <m/>
    <m/>
    <n v="1"/>
    <n v="0"/>
    <n v="0"/>
    <n v="0"/>
    <n v="0.2"/>
  </r>
  <r>
    <x v="0"/>
    <s v="Catastrophe naturelle"/>
    <s v="MAYO KEBBI OUEST"/>
    <x v="48"/>
    <n v="172341.06375442739"/>
    <m/>
    <m/>
    <m/>
    <n v="1"/>
    <n v="0"/>
    <n v="0"/>
    <n v="0"/>
    <n v="0.2"/>
  </r>
  <r>
    <x v="0"/>
    <s v="Catastrophe naturelle"/>
    <s v="MOYEN CHARI"/>
    <x v="49"/>
    <n v="22199.72254698379"/>
    <m/>
    <m/>
    <m/>
    <n v="1"/>
    <n v="0"/>
    <n v="0"/>
    <n v="0"/>
    <n v="0.2"/>
  </r>
  <r>
    <x v="0"/>
    <s v="Catastrophe naturelle"/>
    <s v="MOYEN CHARI"/>
    <x v="50"/>
    <n v="15782.674542377021"/>
    <m/>
    <m/>
    <m/>
    <n v="1"/>
    <n v="0"/>
    <n v="0"/>
    <n v="0"/>
    <n v="0.2"/>
  </r>
  <r>
    <x v="0"/>
    <s v="Catastrophe naturelle"/>
    <s v="MOYEN CHARI"/>
    <x v="51"/>
    <n v="34507.602910639187"/>
    <m/>
    <m/>
    <m/>
    <n v="1"/>
    <n v="0"/>
    <n v="0"/>
    <n v="0"/>
    <n v="0.2"/>
  </r>
  <r>
    <x v="0"/>
    <s v="Catastrophe naturelle"/>
    <s v="N'DJAMENA"/>
    <x v="52"/>
    <n v="185985"/>
    <m/>
    <m/>
    <m/>
    <n v="1"/>
    <n v="0"/>
    <n v="0"/>
    <n v="0"/>
    <n v="0.2"/>
  </r>
  <r>
    <x v="0"/>
    <s v="Catastrophe naturelle"/>
    <s v="OUADDAÏ"/>
    <x v="53"/>
    <n v="1001.5762018891866"/>
    <m/>
    <m/>
    <m/>
    <n v="1"/>
    <n v="0"/>
    <n v="0"/>
    <n v="0"/>
    <n v="0.2"/>
  </r>
  <r>
    <x v="0"/>
    <s v="Catastrophe naturelle"/>
    <s v="OUADDAÏ"/>
    <x v="54"/>
    <n v="2034.2309319046947"/>
    <m/>
    <m/>
    <m/>
    <n v="1"/>
    <n v="0"/>
    <n v="0"/>
    <n v="0"/>
    <n v="0.2"/>
  </r>
  <r>
    <x v="0"/>
    <s v="Catastrophe naturelle"/>
    <s v="OUADDAÏ"/>
    <x v="55"/>
    <n v="1525.1365506170362"/>
    <m/>
    <m/>
    <m/>
    <n v="1"/>
    <n v="0"/>
    <n v="0"/>
    <n v="0"/>
    <n v="0.2"/>
  </r>
  <r>
    <x v="0"/>
    <s v="Catastrophe naturelle"/>
    <s v="SALAMAT"/>
    <x v="56"/>
    <n v="14658.501454800844"/>
    <m/>
    <m/>
    <m/>
    <n v="1"/>
    <n v="0"/>
    <n v="0"/>
    <n v="0"/>
    <n v="0.2"/>
  </r>
  <r>
    <x v="0"/>
    <s v="Catastrophe naturelle"/>
    <s v="SALAMAT"/>
    <x v="57"/>
    <n v="2896.361994582121"/>
    <m/>
    <m/>
    <m/>
    <n v="1"/>
    <n v="0"/>
    <n v="0"/>
    <n v="0"/>
    <n v="0.2"/>
  </r>
  <r>
    <x v="0"/>
    <s v="Catastrophe naturelle"/>
    <s v="SALAMAT"/>
    <x v="58"/>
    <n v="10158.078307830783"/>
    <m/>
    <m/>
    <m/>
    <n v="1"/>
    <n v="0"/>
    <n v="0"/>
    <n v="0"/>
    <n v="0.2"/>
  </r>
  <r>
    <x v="0"/>
    <s v="Catastrophe naturelle"/>
    <s v="SILA"/>
    <x v="59"/>
    <n v="82441.921692169213"/>
    <m/>
    <m/>
    <m/>
    <n v="1"/>
    <n v="0"/>
    <n v="0"/>
    <n v="0"/>
    <n v="0.2"/>
  </r>
  <r>
    <x v="0"/>
    <s v="Catastrophe naturelle"/>
    <s v="SILA"/>
    <x v="60"/>
    <n v="30427.189268553124"/>
    <m/>
    <m/>
    <m/>
    <n v="1"/>
    <n v="0"/>
    <n v="0"/>
    <n v="0"/>
    <n v="0.2"/>
  </r>
  <r>
    <x v="0"/>
    <s v="Catastrophe naturelle"/>
    <s v="TANDJILÉ"/>
    <x v="61"/>
    <n v="48920.694073678584"/>
    <m/>
    <m/>
    <m/>
    <n v="1"/>
    <n v="0"/>
    <n v="0"/>
    <n v="0"/>
    <n v="0.2"/>
  </r>
  <r>
    <x v="0"/>
    <s v="Catastrophe naturelle"/>
    <s v="TANDJILÉ"/>
    <x v="62"/>
    <n v="59483.116657768289"/>
    <m/>
    <m/>
    <m/>
    <n v="1"/>
    <n v="0"/>
    <n v="0"/>
    <n v="0"/>
    <n v="0.2"/>
  </r>
  <r>
    <x v="0"/>
    <s v="Catastrophe naturelle"/>
    <s v="TANDJILÉ"/>
    <x v="63"/>
    <m/>
    <m/>
    <m/>
    <m/>
    <n v="0"/>
    <n v="0"/>
    <n v="0"/>
    <n v="0"/>
    <n v="0"/>
  </r>
  <r>
    <x v="0"/>
    <s v="Catastrophe naturelle"/>
    <s v="TIBESTI"/>
    <x v="64"/>
    <m/>
    <m/>
    <m/>
    <m/>
    <n v="0"/>
    <n v="0"/>
    <n v="0"/>
    <n v="0"/>
    <n v="0"/>
  </r>
  <r>
    <x v="0"/>
    <s v="Catastrophe naturelle"/>
    <s v="TIBESTI"/>
    <x v="65"/>
    <m/>
    <m/>
    <m/>
    <m/>
    <n v="0"/>
    <n v="0"/>
    <n v="0"/>
    <n v="0"/>
    <n v="0"/>
  </r>
  <r>
    <x v="0"/>
    <s v="Catastrophe naturelle"/>
    <s v="WADI FIRA"/>
    <x v="66"/>
    <m/>
    <m/>
    <m/>
    <m/>
    <n v="0"/>
    <n v="0"/>
    <n v="0"/>
    <n v="0"/>
    <n v="0"/>
  </r>
  <r>
    <x v="0"/>
    <s v="Catastrophe naturelle"/>
    <s v="WADI FIRA"/>
    <x v="67"/>
    <m/>
    <m/>
    <m/>
    <m/>
    <n v="0"/>
    <n v="0"/>
    <n v="0"/>
    <n v="0"/>
    <n v="0"/>
  </r>
  <r>
    <x v="0"/>
    <s v="Catastrophe naturelle"/>
    <s v="WADI FIRA"/>
    <x v="68"/>
    <m/>
    <m/>
    <m/>
    <m/>
    <n v="0"/>
    <n v="0"/>
    <n v="0"/>
    <n v="0"/>
    <n v="0"/>
  </r>
  <r>
    <x v="0"/>
    <s v="Catastrophe naturelle"/>
    <s v="WADI FIRA"/>
    <x v="69"/>
    <m/>
    <m/>
    <m/>
    <m/>
    <n v="0"/>
    <n v="0"/>
    <n v="0"/>
    <n v="0"/>
    <n v="0"/>
  </r>
  <r>
    <x v="1"/>
    <s v="Catastrophe naturelle"/>
    <s v="BARH EL GAZEL"/>
    <x v="0"/>
    <n v="1032"/>
    <n v="88"/>
    <m/>
    <m/>
    <n v="1"/>
    <n v="0"/>
    <n v="0"/>
    <n v="0"/>
    <n v="0.2"/>
  </r>
  <r>
    <x v="1"/>
    <s v="Catastrophe naturelle"/>
    <s v="BARH EL GAZEL"/>
    <x v="1"/>
    <n v="3176"/>
    <m/>
    <n v="17"/>
    <n v="2"/>
    <n v="1"/>
    <n v="0"/>
    <n v="0"/>
    <n v="1"/>
    <n v="0.5"/>
  </r>
  <r>
    <x v="1"/>
    <s v="Catastrophe naturelle"/>
    <s v="BARH EL GAZEL"/>
    <x v="2"/>
    <n v="6148"/>
    <n v="52"/>
    <n v="170"/>
    <n v="1"/>
    <n v="1"/>
    <n v="0"/>
    <n v="0"/>
    <n v="1"/>
    <n v="0.5"/>
  </r>
  <r>
    <x v="1"/>
    <s v="Catastrophe naturelle"/>
    <s v="BATHA"/>
    <x v="3"/>
    <n v="19518"/>
    <n v="85"/>
    <n v="1706"/>
    <n v="10"/>
    <n v="1"/>
    <n v="0"/>
    <n v="1"/>
    <n v="1"/>
    <n v="0.75"/>
  </r>
  <r>
    <x v="1"/>
    <s v="Catastrophe naturelle"/>
    <s v="BATHA"/>
    <x v="4"/>
    <n v="12975"/>
    <m/>
    <n v="559"/>
    <n v="3"/>
    <n v="1"/>
    <n v="0"/>
    <n v="1"/>
    <n v="1"/>
    <n v="0.75"/>
  </r>
  <r>
    <x v="1"/>
    <s v="Catastrophe naturelle"/>
    <s v="BATHA"/>
    <x v="5"/>
    <m/>
    <m/>
    <m/>
    <m/>
    <n v="0"/>
    <n v="0"/>
    <n v="0"/>
    <n v="0"/>
    <n v="0"/>
  </r>
  <r>
    <x v="1"/>
    <s v="Catastrophe naturelle"/>
    <s v="BORKOU"/>
    <x v="6"/>
    <n v="27514"/>
    <n v="324"/>
    <m/>
    <n v="4"/>
    <n v="1"/>
    <n v="0"/>
    <n v="0"/>
    <n v="1"/>
    <n v="0.5"/>
  </r>
  <r>
    <x v="1"/>
    <s v="Catastrophe naturelle"/>
    <s v="BORKOU"/>
    <x v="7"/>
    <n v="9781"/>
    <n v="41"/>
    <m/>
    <m/>
    <n v="1"/>
    <n v="0"/>
    <n v="0"/>
    <n v="0"/>
    <n v="0.2"/>
  </r>
  <r>
    <x v="1"/>
    <s v="Catastrophe naturelle"/>
    <s v="CHARI BAGUIRMI"/>
    <x v="8"/>
    <m/>
    <m/>
    <m/>
    <m/>
    <n v="0"/>
    <n v="0"/>
    <n v="0"/>
    <n v="0"/>
    <n v="0"/>
  </r>
  <r>
    <x v="1"/>
    <s v="Catastrophe naturelle"/>
    <s v="CHARI BAGUIRMI"/>
    <x v="9"/>
    <n v="2691"/>
    <n v="148"/>
    <m/>
    <n v="1"/>
    <n v="1"/>
    <n v="0"/>
    <n v="0"/>
    <n v="1"/>
    <n v="0.5"/>
  </r>
  <r>
    <x v="1"/>
    <s v="Catastrophe naturelle"/>
    <s v="CHARI BAGUIRMI"/>
    <x v="10"/>
    <m/>
    <m/>
    <m/>
    <m/>
    <n v="0"/>
    <n v="0"/>
    <n v="0"/>
    <n v="0"/>
    <n v="0"/>
  </r>
  <r>
    <x v="1"/>
    <s v="Catastrophe naturelle"/>
    <s v="ENNEDI EST"/>
    <x v="11"/>
    <n v="13695"/>
    <n v="10835"/>
    <n v="109"/>
    <m/>
    <n v="1"/>
    <n v="1"/>
    <n v="0"/>
    <n v="0"/>
    <n v="0.45"/>
  </r>
  <r>
    <x v="1"/>
    <s v="Catastrophe naturelle"/>
    <s v="ENNEDI EST"/>
    <x v="12"/>
    <n v="5595"/>
    <n v="1562"/>
    <n v="141"/>
    <n v="1"/>
    <n v="1"/>
    <n v="1"/>
    <n v="0"/>
    <n v="1"/>
    <n v="0.75"/>
  </r>
  <r>
    <x v="1"/>
    <s v="Catastrophe naturelle"/>
    <s v="ENNEDI OUEST"/>
    <x v="13"/>
    <n v="6498"/>
    <m/>
    <m/>
    <n v="2"/>
    <n v="1"/>
    <n v="0"/>
    <n v="0"/>
    <n v="1"/>
    <n v="0.5"/>
  </r>
  <r>
    <x v="1"/>
    <s v="Catastrophe naturelle"/>
    <s v="ENNEDI OUEST"/>
    <x v="14"/>
    <m/>
    <m/>
    <m/>
    <m/>
    <n v="0"/>
    <n v="0"/>
    <n v="0"/>
    <n v="0"/>
    <n v="0"/>
  </r>
  <r>
    <x v="1"/>
    <s v="Catastrophe naturelle"/>
    <s v="GUÉRA"/>
    <x v="15"/>
    <n v="7452"/>
    <m/>
    <m/>
    <n v="7"/>
    <n v="1"/>
    <n v="0"/>
    <n v="0"/>
    <n v="1"/>
    <n v="0.5"/>
  </r>
  <r>
    <x v="1"/>
    <s v="Catastrophe naturelle"/>
    <s v="GUÉRA"/>
    <x v="16"/>
    <n v="6006"/>
    <m/>
    <n v="1164"/>
    <m/>
    <n v="1"/>
    <n v="0"/>
    <n v="1"/>
    <n v="0"/>
    <n v="0.45"/>
  </r>
  <r>
    <x v="1"/>
    <s v="Catastrophe naturelle"/>
    <s v="GUÉRA"/>
    <x v="17"/>
    <n v="7440"/>
    <m/>
    <m/>
    <n v="2"/>
    <n v="1"/>
    <n v="0"/>
    <n v="0"/>
    <n v="1"/>
    <n v="0.5"/>
  </r>
  <r>
    <x v="1"/>
    <s v="Catastrophe naturelle"/>
    <s v="GUÉRA"/>
    <x v="18"/>
    <n v="12156"/>
    <m/>
    <m/>
    <n v="6"/>
    <n v="1"/>
    <n v="0"/>
    <n v="0"/>
    <n v="1"/>
    <n v="0.5"/>
  </r>
  <r>
    <x v="1"/>
    <s v="Catastrophe naturelle"/>
    <s v="HADJER LAMIS"/>
    <x v="19"/>
    <n v="3987"/>
    <n v="140"/>
    <n v="706"/>
    <n v="7"/>
    <n v="1"/>
    <n v="0"/>
    <n v="1"/>
    <n v="1"/>
    <n v="0.75"/>
  </r>
  <r>
    <x v="1"/>
    <s v="Catastrophe naturelle"/>
    <s v="HADJER LAMIS"/>
    <x v="20"/>
    <n v="6703"/>
    <n v="36"/>
    <n v="660"/>
    <n v="12"/>
    <n v="1"/>
    <n v="0"/>
    <n v="1"/>
    <n v="1"/>
    <n v="0.75"/>
  </r>
  <r>
    <x v="1"/>
    <s v="Catastrophe naturelle"/>
    <s v="HADJER LAMIS"/>
    <x v="21"/>
    <n v="4233"/>
    <n v="3"/>
    <n v="1148"/>
    <n v="5"/>
    <n v="1"/>
    <n v="0"/>
    <n v="1"/>
    <n v="1"/>
    <n v="0.75"/>
  </r>
  <r>
    <x v="1"/>
    <s v="Catastrophe naturelle"/>
    <s v="KANEM"/>
    <x v="22"/>
    <n v="5819"/>
    <n v="209"/>
    <n v="550"/>
    <n v="5"/>
    <n v="1"/>
    <n v="0"/>
    <n v="1"/>
    <n v="1"/>
    <n v="0.75"/>
  </r>
  <r>
    <x v="1"/>
    <s v="Catastrophe naturelle"/>
    <s v="KANEM"/>
    <x v="23"/>
    <n v="4080"/>
    <n v="124"/>
    <m/>
    <n v="9"/>
    <n v="1"/>
    <n v="0"/>
    <n v="0"/>
    <n v="1"/>
    <n v="0.5"/>
  </r>
  <r>
    <x v="1"/>
    <s v="Catastrophe naturelle"/>
    <s v="KANEM"/>
    <x v="24"/>
    <n v="4991"/>
    <n v="968"/>
    <n v="456"/>
    <n v="14"/>
    <n v="1"/>
    <n v="1"/>
    <n v="0"/>
    <n v="1"/>
    <n v="0.75"/>
  </r>
  <r>
    <x v="1"/>
    <s v="Catastrophe naturelle"/>
    <s v="LAC"/>
    <x v="25"/>
    <n v="47845"/>
    <n v="3409"/>
    <n v="5570"/>
    <m/>
    <n v="1"/>
    <n v="1"/>
    <n v="1"/>
    <n v="0"/>
    <n v="0.7"/>
  </r>
  <r>
    <x v="1"/>
    <s v="Catastrophe naturelle"/>
    <s v="LAC"/>
    <x v="26"/>
    <n v="17546"/>
    <n v="127"/>
    <n v="4066"/>
    <m/>
    <n v="1"/>
    <n v="0"/>
    <n v="1"/>
    <n v="0"/>
    <n v="0.45"/>
  </r>
  <r>
    <x v="1"/>
    <s v="Catastrophe naturelle"/>
    <s v="LAC"/>
    <x v="27"/>
    <n v="109790"/>
    <n v="365"/>
    <n v="6738"/>
    <m/>
    <n v="1"/>
    <n v="0"/>
    <n v="1"/>
    <n v="0"/>
    <n v="0.45"/>
  </r>
  <r>
    <x v="1"/>
    <s v="Catastrophe naturelle"/>
    <s v="LAC"/>
    <x v="28"/>
    <n v="28062"/>
    <n v="326"/>
    <n v="41"/>
    <n v="5"/>
    <n v="1"/>
    <n v="0"/>
    <n v="0"/>
    <n v="1"/>
    <n v="0.5"/>
  </r>
  <r>
    <x v="1"/>
    <s v="Catastrophe naturelle"/>
    <s v="LOGONE OCCIDENTAL"/>
    <x v="29"/>
    <n v="3222"/>
    <m/>
    <m/>
    <m/>
    <n v="1"/>
    <n v="0"/>
    <n v="0"/>
    <n v="0"/>
    <n v="0.2"/>
  </r>
  <r>
    <x v="1"/>
    <s v="Catastrophe naturelle"/>
    <s v="LOGONE OCCIDENTAL"/>
    <x v="30"/>
    <n v="8010"/>
    <m/>
    <m/>
    <n v="6"/>
    <n v="1"/>
    <n v="0"/>
    <n v="0"/>
    <n v="1"/>
    <n v="0.5"/>
  </r>
  <r>
    <x v="1"/>
    <s v="Catastrophe naturelle"/>
    <s v="LOGONE OCCIDENTAL"/>
    <x v="31"/>
    <n v="6952"/>
    <m/>
    <m/>
    <n v="1"/>
    <n v="1"/>
    <n v="0"/>
    <n v="0"/>
    <n v="1"/>
    <n v="0.5"/>
  </r>
  <r>
    <x v="1"/>
    <s v="Catastrophe naturelle"/>
    <s v="LOGONE OCCIDENTAL"/>
    <x v="32"/>
    <n v="6576"/>
    <m/>
    <m/>
    <m/>
    <n v="1"/>
    <n v="0"/>
    <n v="0"/>
    <n v="0"/>
    <n v="0.2"/>
  </r>
  <r>
    <x v="1"/>
    <s v="Catastrophe naturelle"/>
    <s v="LOGONE ORIENTAL"/>
    <x v="33"/>
    <n v="11894"/>
    <n v="46"/>
    <n v="5896"/>
    <n v="3"/>
    <n v="1"/>
    <n v="0"/>
    <n v="1"/>
    <n v="1"/>
    <n v="0.75"/>
  </r>
  <r>
    <x v="1"/>
    <s v="Catastrophe naturelle"/>
    <s v="LOGONE ORIENTAL"/>
    <x v="34"/>
    <n v="7215"/>
    <m/>
    <n v="891"/>
    <m/>
    <n v="1"/>
    <n v="0"/>
    <n v="1"/>
    <n v="0"/>
    <n v="0.45"/>
  </r>
  <r>
    <x v="1"/>
    <s v="Catastrophe naturelle"/>
    <s v="LOGONE ORIENTAL"/>
    <x v="35"/>
    <n v="5694"/>
    <n v="486"/>
    <m/>
    <n v="16"/>
    <n v="1"/>
    <n v="0"/>
    <n v="0"/>
    <n v="1"/>
    <n v="0.5"/>
  </r>
  <r>
    <x v="1"/>
    <s v="Catastrophe naturelle"/>
    <s v="LOGONE ORIENTAL"/>
    <x v="36"/>
    <n v="935"/>
    <m/>
    <n v="235"/>
    <m/>
    <n v="0"/>
    <n v="0"/>
    <n v="0"/>
    <n v="0"/>
    <n v="0"/>
  </r>
  <r>
    <x v="1"/>
    <s v="Catastrophe naturelle"/>
    <s v="LOGONE ORIENTAL"/>
    <x v="37"/>
    <n v="21763"/>
    <n v="1418"/>
    <n v="6702"/>
    <n v="43"/>
    <n v="1"/>
    <n v="1"/>
    <n v="1"/>
    <n v="1"/>
    <n v="1"/>
  </r>
  <r>
    <x v="1"/>
    <s v="Catastrophe naturelle"/>
    <s v="LOGONE ORIENTAL"/>
    <x v="38"/>
    <n v="7836"/>
    <n v="3133"/>
    <n v="26508"/>
    <n v="6"/>
    <n v="1"/>
    <n v="1"/>
    <n v="1"/>
    <n v="1"/>
    <n v="1"/>
  </r>
  <r>
    <x v="1"/>
    <s v="Catastrophe naturelle"/>
    <s v="MANDOUL"/>
    <x v="39"/>
    <n v="81582"/>
    <n v="757"/>
    <m/>
    <m/>
    <n v="1"/>
    <n v="1"/>
    <n v="0"/>
    <n v="0"/>
    <n v="0.45"/>
  </r>
  <r>
    <x v="1"/>
    <s v="Catastrophe naturelle"/>
    <s v="MANDOUL"/>
    <x v="40"/>
    <n v="51888"/>
    <n v="2400"/>
    <m/>
    <n v="10"/>
    <n v="1"/>
    <n v="1"/>
    <n v="0"/>
    <n v="1"/>
    <n v="0.75"/>
  </r>
  <r>
    <x v="1"/>
    <s v="Catastrophe naturelle"/>
    <s v="MANDOUL"/>
    <x v="41"/>
    <n v="91122"/>
    <n v="545"/>
    <m/>
    <n v="4"/>
    <n v="1"/>
    <n v="1"/>
    <n v="0"/>
    <n v="1"/>
    <n v="0.75"/>
  </r>
  <r>
    <x v="1"/>
    <s v="Catastrophe naturelle"/>
    <s v="MAYO KEBBI EST"/>
    <x v="42"/>
    <n v="22164"/>
    <m/>
    <n v="24478"/>
    <n v="2"/>
    <n v="1"/>
    <n v="0"/>
    <n v="1"/>
    <n v="1"/>
    <n v="0.75"/>
  </r>
  <r>
    <x v="1"/>
    <s v="Catastrophe naturelle"/>
    <s v="MAYO KEBBI EST"/>
    <x v="43"/>
    <n v="150144"/>
    <n v="10020"/>
    <n v="17591"/>
    <n v="3"/>
    <n v="1"/>
    <n v="1"/>
    <n v="1"/>
    <n v="1"/>
    <n v="1"/>
  </r>
  <r>
    <x v="1"/>
    <s v="Catastrophe naturelle"/>
    <s v="MAYO KEBBI EST"/>
    <x v="44"/>
    <n v="14724"/>
    <n v="855"/>
    <n v="2615"/>
    <m/>
    <n v="1"/>
    <n v="1"/>
    <n v="1"/>
    <n v="0"/>
    <n v="0.7"/>
  </r>
  <r>
    <x v="1"/>
    <s v="Catastrophe naturelle"/>
    <s v="MAYO KEBBI EST"/>
    <x v="45"/>
    <n v="31206"/>
    <n v="599"/>
    <n v="10638"/>
    <m/>
    <n v="1"/>
    <n v="1"/>
    <n v="1"/>
    <n v="0"/>
    <n v="0.7"/>
  </r>
  <r>
    <x v="1"/>
    <s v="Catastrophe naturelle"/>
    <s v="MAYO KEBBI OUEST"/>
    <x v="46"/>
    <n v="1838"/>
    <m/>
    <n v="14045"/>
    <n v="1"/>
    <n v="1"/>
    <n v="0"/>
    <n v="1"/>
    <n v="1"/>
    <n v="0.75"/>
  </r>
  <r>
    <x v="1"/>
    <s v="Catastrophe naturelle"/>
    <s v="MAYO KEBBI OUEST"/>
    <x v="47"/>
    <n v="1502"/>
    <m/>
    <n v="337"/>
    <n v="4"/>
    <n v="1"/>
    <n v="0"/>
    <n v="0"/>
    <n v="1"/>
    <n v="0.5"/>
  </r>
  <r>
    <x v="1"/>
    <s v="Catastrophe naturelle"/>
    <s v="MAYO KEBBI OUEST"/>
    <x v="48"/>
    <n v="10212"/>
    <n v="1712"/>
    <n v="2677"/>
    <n v="15"/>
    <n v="1"/>
    <n v="1"/>
    <n v="1"/>
    <n v="1"/>
    <n v="1"/>
  </r>
  <r>
    <x v="1"/>
    <s v="Catastrophe naturelle"/>
    <s v="MOYEN CHARI"/>
    <x v="49"/>
    <n v="52650"/>
    <n v="344"/>
    <n v="44431"/>
    <n v="32"/>
    <n v="1"/>
    <n v="0"/>
    <n v="1"/>
    <n v="1"/>
    <n v="0.75"/>
  </r>
  <r>
    <x v="1"/>
    <s v="Catastrophe naturelle"/>
    <s v="MOYEN CHARI"/>
    <x v="50"/>
    <n v="37431"/>
    <n v="1363"/>
    <n v="15942"/>
    <n v="20"/>
    <n v="1"/>
    <n v="1"/>
    <n v="1"/>
    <n v="1"/>
    <n v="1"/>
  </r>
  <r>
    <x v="1"/>
    <s v="Catastrophe naturelle"/>
    <s v="MOYEN CHARI"/>
    <x v="51"/>
    <n v="81840"/>
    <n v="1288"/>
    <n v="60272"/>
    <n v="19"/>
    <n v="1"/>
    <n v="1"/>
    <n v="1"/>
    <n v="1"/>
    <n v="1"/>
  </r>
  <r>
    <x v="1"/>
    <s v="Catastrophe naturelle"/>
    <s v="N'DJAMENA"/>
    <x v="52"/>
    <n v="61375"/>
    <n v="21"/>
    <n v="20"/>
    <n v="13"/>
    <n v="1"/>
    <n v="0"/>
    <n v="0"/>
    <n v="1"/>
    <n v="0.5"/>
  </r>
  <r>
    <x v="1"/>
    <s v="Catastrophe naturelle"/>
    <s v="OUADDAÏ"/>
    <x v="53"/>
    <n v="3441"/>
    <m/>
    <m/>
    <m/>
    <n v="1"/>
    <n v="0"/>
    <n v="0"/>
    <n v="0"/>
    <n v="0.2"/>
  </r>
  <r>
    <x v="1"/>
    <s v="Catastrophe naturelle"/>
    <s v="OUADDAÏ"/>
    <x v="54"/>
    <n v="3545"/>
    <n v="30"/>
    <n v="682"/>
    <n v="4"/>
    <n v="1"/>
    <n v="0"/>
    <n v="1"/>
    <n v="1"/>
    <n v="0.75"/>
  </r>
  <r>
    <x v="1"/>
    <s v="Catastrophe naturelle"/>
    <s v="OUADDAÏ"/>
    <x v="55"/>
    <n v="7200"/>
    <m/>
    <m/>
    <n v="15"/>
    <n v="1"/>
    <n v="0"/>
    <n v="0"/>
    <n v="1"/>
    <n v="0.5"/>
  </r>
  <r>
    <x v="1"/>
    <s v="Catastrophe naturelle"/>
    <s v="SALAMAT"/>
    <x v="56"/>
    <n v="7967"/>
    <n v="927"/>
    <n v="1864"/>
    <n v="2"/>
    <n v="1"/>
    <n v="1"/>
    <n v="1"/>
    <n v="1"/>
    <n v="1"/>
  </r>
  <r>
    <x v="1"/>
    <s v="Catastrophe naturelle"/>
    <s v="SALAMAT"/>
    <x v="57"/>
    <n v="76573"/>
    <n v="1073"/>
    <n v="3627"/>
    <n v="13"/>
    <n v="1"/>
    <n v="1"/>
    <n v="1"/>
    <n v="1"/>
    <n v="1"/>
  </r>
  <r>
    <x v="1"/>
    <s v="Catastrophe naturelle"/>
    <s v="SALAMAT"/>
    <x v="58"/>
    <n v="15130"/>
    <n v="4267"/>
    <n v="6704"/>
    <n v="1"/>
    <n v="1"/>
    <n v="1"/>
    <n v="1"/>
    <n v="1"/>
    <n v="1"/>
  </r>
  <r>
    <x v="1"/>
    <s v="Catastrophe naturelle"/>
    <s v="SILA"/>
    <x v="59"/>
    <n v="975"/>
    <m/>
    <m/>
    <n v="1"/>
    <n v="0"/>
    <n v="0"/>
    <n v="0"/>
    <n v="1"/>
    <n v="0.3"/>
  </r>
  <r>
    <x v="1"/>
    <s v="Catastrophe naturelle"/>
    <s v="SILA"/>
    <x v="60"/>
    <n v="7913"/>
    <m/>
    <m/>
    <n v="11"/>
    <n v="1"/>
    <n v="0"/>
    <n v="0"/>
    <n v="1"/>
    <n v="0.5"/>
  </r>
  <r>
    <x v="1"/>
    <s v="Catastrophe naturelle"/>
    <s v="TANDJILÉ"/>
    <x v="61"/>
    <n v="41050"/>
    <n v="59"/>
    <n v="19098"/>
    <m/>
    <n v="1"/>
    <n v="0"/>
    <n v="1"/>
    <n v="0"/>
    <n v="0.45"/>
  </r>
  <r>
    <x v="1"/>
    <s v="Catastrophe naturelle"/>
    <s v="TANDJILÉ"/>
    <x v="62"/>
    <n v="66000"/>
    <n v="262"/>
    <n v="26300"/>
    <n v="1"/>
    <n v="1"/>
    <n v="0"/>
    <n v="1"/>
    <n v="1"/>
    <n v="0.75"/>
  </r>
  <r>
    <x v="1"/>
    <s v="Catastrophe naturelle"/>
    <s v="TANDJILÉ"/>
    <x v="63"/>
    <n v="80250"/>
    <m/>
    <n v="34395"/>
    <n v="5"/>
    <n v="1"/>
    <n v="0"/>
    <n v="1"/>
    <n v="1"/>
    <n v="0.75"/>
  </r>
  <r>
    <x v="1"/>
    <s v="Catastrophe naturelle"/>
    <s v="TIBESTI"/>
    <x v="64"/>
    <n v="120"/>
    <m/>
    <m/>
    <m/>
    <n v="0"/>
    <n v="0"/>
    <n v="0"/>
    <n v="0"/>
    <n v="0"/>
  </r>
  <r>
    <x v="1"/>
    <s v="Catastrophe naturelle"/>
    <s v="TIBESTI"/>
    <x v="65"/>
    <n v="355"/>
    <m/>
    <m/>
    <m/>
    <n v="0"/>
    <n v="0"/>
    <n v="0"/>
    <n v="0"/>
    <n v="0"/>
  </r>
  <r>
    <x v="1"/>
    <s v="Catastrophe naturelle"/>
    <s v="WADI FIRA"/>
    <x v="66"/>
    <n v="864"/>
    <m/>
    <m/>
    <m/>
    <n v="0"/>
    <n v="0"/>
    <n v="0"/>
    <n v="0"/>
    <n v="0"/>
  </r>
  <r>
    <x v="1"/>
    <s v="Catastrophe naturelle"/>
    <s v="WADI FIRA"/>
    <x v="67"/>
    <n v="708"/>
    <m/>
    <m/>
    <n v="9"/>
    <n v="0"/>
    <n v="0"/>
    <n v="0"/>
    <n v="1"/>
    <n v="0.3"/>
  </r>
  <r>
    <x v="1"/>
    <s v="Catastrophe naturelle"/>
    <s v="WADI FIRA"/>
    <x v="68"/>
    <n v="1509"/>
    <n v="1909"/>
    <m/>
    <n v="3"/>
    <n v="1"/>
    <n v="1"/>
    <n v="0"/>
    <n v="1"/>
    <n v="0.75"/>
  </r>
  <r>
    <x v="1"/>
    <s v="Catastrophe naturelle"/>
    <s v="WADI FIRA"/>
    <x v="69"/>
    <n v="646"/>
    <m/>
    <m/>
    <m/>
    <n v="0"/>
    <n v="0"/>
    <n v="0"/>
    <n v="0"/>
    <n v="0"/>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r>
    <x v="2"/>
    <m/>
    <m/>
    <x v="70"/>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7306EF-0027-4806-875A-1EBB848DC126}" name="Tableau croisé dynamique14" cacheId="14" applyNumberFormats="0" applyBorderFormats="0" applyFontFormats="0" applyPatternFormats="0" applyAlignmentFormats="0" applyWidthHeightFormats="1" dataCaption="Valeurs" updatedVersion="8" minRefreshableVersion="3" useAutoFormatting="1" itemPrintTitles="1" createdVersion="8" indent="0" outline="1" outlineData="1" multipleFieldFilters="0" rowHeaderCaption="Departements">
  <location ref="AA6:AB77" firstHeaderRow="1" firstDataRow="1" firstDataCol="1" rowPageCount="1" colPageCount="1"/>
  <pivotFields count="9">
    <pivotField axis="axisPage" multipleItemSelectionAllowed="1" showAll="0">
      <items count="6">
        <item h="1" x="0"/>
        <item x="1"/>
        <item x="2"/>
        <item x="3"/>
        <item x="4"/>
        <item t="default"/>
      </items>
    </pivotField>
    <pivotField showAll="0"/>
    <pivotField showAll="0"/>
    <pivotField axis="axisRow" showAll="0" sortType="ascending">
      <items count="72">
        <item x="59"/>
        <item x="56"/>
        <item x="15"/>
        <item x="11"/>
        <item x="53"/>
        <item x="8"/>
        <item x="16"/>
        <item x="57"/>
        <item x="49"/>
        <item x="0"/>
        <item x="1"/>
        <item x="2"/>
        <item x="39"/>
        <item x="3"/>
        <item x="4"/>
        <item x="66"/>
        <item x="6"/>
        <item x="7"/>
        <item x="9"/>
        <item x="19"/>
        <item x="20"/>
        <item x="67"/>
        <item x="29"/>
        <item x="54"/>
        <item x="13"/>
        <item x="5"/>
        <item x="25"/>
        <item x="50"/>
        <item x="30"/>
        <item x="17"/>
        <item x="21"/>
        <item x="58"/>
        <item x="22"/>
        <item x="26"/>
        <item x="60"/>
        <item x="68"/>
        <item x="33"/>
        <item x="34"/>
        <item x="42"/>
        <item x="35"/>
        <item x="36"/>
        <item x="37"/>
        <item x="51"/>
        <item x="46"/>
        <item x="31"/>
        <item x="10"/>
        <item x="27"/>
        <item x="40"/>
        <item x="41"/>
        <item x="18"/>
        <item x="47"/>
        <item x="43"/>
        <item x="48"/>
        <item x="44"/>
        <item x="69"/>
        <item x="45"/>
        <item x="38"/>
        <item x="14"/>
        <item x="52"/>
        <item x="32"/>
        <item x="23"/>
        <item x="55"/>
        <item x="61"/>
        <item x="62"/>
        <item x="63"/>
        <item x="64"/>
        <item x="65"/>
        <item x="24"/>
        <item x="12"/>
        <item x="28"/>
        <item h="1" m="1" x="70"/>
        <item t="default"/>
      </items>
    </pivotField>
    <pivotField showAll="0"/>
    <pivotField showAll="0"/>
    <pivotField showAll="0"/>
    <pivotField showAll="0"/>
    <pivotField dataField="1" showAll="0"/>
  </pivotFields>
  <rowFields count="1">
    <field x="3"/>
  </rowFields>
  <rowItems count="7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t="grand">
      <x/>
    </i>
  </rowItems>
  <colItems count="1">
    <i/>
  </colItems>
  <pageFields count="1">
    <pageField fld="0" hier="-1"/>
  </pageFields>
  <dataFields count="1">
    <dataField name="Max. de Priorisationzone" fld="8" subtotal="max" baseField="3" baseItem="0" numFmtId="9"/>
  </dataFields>
  <formats count="1">
    <format dxfId="52">
      <pivotArea outline="0" collapsedLevelsAreSubtotals="1" fieldPosition="0">
        <references count="1">
          <reference field="4294967294" count="1" selected="0">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F84C983-AEEF-4337-ABC5-96BE21938979}" name="Tableau croisé dynamique11" cacheId="15" applyNumberFormats="0" applyBorderFormats="0" applyFontFormats="0" applyPatternFormats="0" applyAlignmentFormats="0" applyWidthHeightFormats="1" dataCaption="Valeurs" updatedVersion="8" minRefreshableVersion="3" useAutoFormatting="1" itemPrintTitles="1" createdVersion="8" indent="0" outline="1" outlineData="1" multipleFieldFilters="0" rowHeaderCaption="Departements">
  <location ref="W6:X77" firstHeaderRow="1" firstDataRow="1" firstDataCol="1" rowPageCount="1" colPageCount="1"/>
  <pivotFields count="13">
    <pivotField axis="axisPage" multipleItemSelectionAllowed="1" showAll="0">
      <items count="7">
        <item h="1" x="0"/>
        <item x="1"/>
        <item x="2"/>
        <item x="3"/>
        <item x="4"/>
        <item x="5"/>
        <item t="default"/>
      </items>
    </pivotField>
    <pivotField showAll="0"/>
    <pivotField showAll="0"/>
    <pivotField axis="axisRow" showAll="0" sortType="ascending">
      <items count="72">
        <item x="59"/>
        <item x="56"/>
        <item x="15"/>
        <item x="11"/>
        <item x="53"/>
        <item x="8"/>
        <item x="16"/>
        <item x="57"/>
        <item x="49"/>
        <item x="0"/>
        <item x="1"/>
        <item x="2"/>
        <item x="39"/>
        <item x="3"/>
        <item x="4"/>
        <item x="66"/>
        <item x="6"/>
        <item x="7"/>
        <item x="9"/>
        <item x="19"/>
        <item x="20"/>
        <item x="67"/>
        <item x="29"/>
        <item x="54"/>
        <item x="13"/>
        <item x="5"/>
        <item x="25"/>
        <item x="50"/>
        <item x="30"/>
        <item x="17"/>
        <item x="21"/>
        <item x="58"/>
        <item x="42"/>
        <item x="22"/>
        <item x="26"/>
        <item x="60"/>
        <item x="68"/>
        <item x="33"/>
        <item x="34"/>
        <item x="35"/>
        <item x="51"/>
        <item x="46"/>
        <item x="31"/>
        <item x="10"/>
        <item x="27"/>
        <item x="40"/>
        <item x="41"/>
        <item x="18"/>
        <item x="47"/>
        <item x="43"/>
        <item x="48"/>
        <item x="44"/>
        <item x="69"/>
        <item x="45"/>
        <item x="36"/>
        <item x="14"/>
        <item x="52"/>
        <item x="32"/>
        <item x="23"/>
        <item x="37"/>
        <item x="38"/>
        <item x="55"/>
        <item x="61"/>
        <item x="62"/>
        <item x="63"/>
        <item x="64"/>
        <item x="65"/>
        <item x="24"/>
        <item x="12"/>
        <item x="28"/>
        <item h="1" x="70"/>
        <item t="default"/>
      </items>
    </pivotField>
    <pivotField showAll="0"/>
    <pivotField showAll="0"/>
    <pivotField showAll="0"/>
    <pivotField showAll="0"/>
    <pivotField showAll="0"/>
    <pivotField showAll="0"/>
    <pivotField showAll="0"/>
    <pivotField showAll="0"/>
    <pivotField dataField="1" numFmtId="9" showAll="0"/>
  </pivotFields>
  <rowFields count="1">
    <field x="3"/>
  </rowFields>
  <rowItems count="7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t="grand">
      <x/>
    </i>
  </rowItems>
  <colItems count="1">
    <i/>
  </colItems>
  <pageFields count="1">
    <pageField fld="0" hier="-1"/>
  </pageFields>
  <dataFields count="1">
    <dataField name="Max. de Priorisationzone" fld="12" subtotal="max" baseField="3" baseItem="0" numFmtId="9"/>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7F777379-B522-4EB8-9AAE-79695D92003A}" name="Tableau croisé dynamique21" cacheId="20" applyNumberFormats="0" applyBorderFormats="0" applyFontFormats="0" applyPatternFormats="0" applyAlignmentFormats="0" applyWidthHeightFormats="1" dataCaption="Valeurs" tag="b32b5ff4-2b49-43f0-887b-c6c736fa62f5" updatedVersion="8" minRefreshableVersion="3" itemPrintTitles="1" createdVersion="5" indent="0" outline="1" outlineData="1" multipleFieldFilters="0" rowHeaderCaption="Departements">
  <location ref="C4:F74" firstHeaderRow="0" firstDataRow="1" firstDataCol="1"/>
  <pivotFields count="5">
    <pivotField axis="axisRow" allDrilled="1" subtotalTop="0" showAll="0" sortType="ascending" defaultSubtotal="0" defaultAttributeDrillState="1">
      <items count="69">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s>
    </pivotField>
    <pivotField dataField="1" subtotalTop="0" showAll="0" defaultSubtotal="0"/>
    <pivotField dataField="1" subtotalTop="0" showAll="0" defaultSubtotal="0"/>
    <pivotField allDrilled="1" subtotalTop="0" showAll="0" dataSourceSort="1" defaultSubtotal="0" defaultAttributeDrillState="1"/>
    <pivotField dataField="1" subtotalTop="0" showAll="0" defaultSubtotal="0"/>
  </pivotFields>
  <rowFields count="1">
    <field x="0"/>
  </rowFields>
  <rowItems count="7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t="grand">
      <x/>
    </i>
  </rowItems>
  <colFields count="1">
    <field x="-2"/>
  </colFields>
  <colItems count="3">
    <i>
      <x/>
    </i>
    <i i="1">
      <x v="1"/>
    </i>
    <i i="2">
      <x v="2"/>
    </i>
  </colItems>
  <dataFields count="3">
    <dataField name="Nombre des Chocs" fld="4" subtotal="count" baseField="0" baseItem="0">
      <extLst>
        <ext xmlns:x15="http://schemas.microsoft.com/office/spreadsheetml/2010/11/main" uri="{FABC7310-3BB5-11E1-824E-6D434824019B}">
          <x15:dataField isCountDistinct="1"/>
        </ext>
      </extLst>
    </dataField>
    <dataField name="Moyenne de l'intensité" fld="1" subtotal="average" baseField="0" baseItem="0"/>
    <dataField name="Nombre des Clusters" fld="2" subtotal="count" baseField="0" baseItem="0">
      <extLst>
        <ext xmlns:x15="http://schemas.microsoft.com/office/spreadsheetml/2010/11/main" uri="{FABC7310-3BB5-11E1-824E-6D434824019B}">
          <x15:dataField isCountDistinct="1"/>
        </ext>
      </extLst>
    </dataField>
  </dataFields>
  <formats count="5">
    <format dxfId="57">
      <pivotArea outline="0" collapsedLevelsAreSubtotals="1" fieldPosition="0"/>
    </format>
    <format dxfId="56">
      <pivotArea field="0" type="button" dataOnly="0" labelOnly="1" outline="0" axis="axisRow" fieldPosition="0"/>
    </format>
    <format dxfId="55">
      <pivotArea dataOnly="0" labelOnly="1" outline="0" fieldPosition="0">
        <references count="1">
          <reference field="4294967294" count="3">
            <x v="0"/>
            <x v="1"/>
            <x v="2"/>
          </reference>
        </references>
      </pivotArea>
    </format>
    <format dxfId="54">
      <pivotArea field="0" type="button" dataOnly="0" labelOnly="1" outline="0" axis="axisRow" fieldPosition="0"/>
    </format>
    <format dxfId="53">
      <pivotArea dataOnly="0" labelOnly="1" outline="0" fieldPosition="0">
        <references count="1">
          <reference field="4294967294" count="3">
            <x v="0"/>
            <x v="1"/>
            <x v="2"/>
          </reference>
        </references>
      </pivotArea>
    </format>
  </formats>
  <pivotHierarchies count="4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Tableau17].[Type de choc (Conflit, Epidemie, Catastrophe Naturelle)].&amp;[Conflits]"/>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caption="Moyenne de l'intensité"/>
    <pivotHierarchy dragToData="1"/>
    <pivotHierarchy dragToData="1" caption="Nombre des Clusters"/>
    <pivotHierarchy dragToData="1"/>
    <pivotHierarchy dragToData="1" caption="Nombre des Chocs"/>
  </pivotHierarchies>
  <pivotTableStyleInfo name="PivotStyleLight16" showRowHeaders="1" showColHeaders="1" showRowStripes="0" showColStripes="0" showLastColumn="1"/>
  <rowHierarchiesUsage count="1">
    <rowHierarchyUsage hierarchyUsage="15"/>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au17]"/>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E51E5B0F-3688-4BDF-979A-FA34C7502E61}" name="Tableau croisé dynamique18" cacheId="16" applyNumberFormats="0" applyBorderFormats="0" applyFontFormats="0" applyPatternFormats="0" applyAlignmentFormats="0" applyWidthHeightFormats="1" dataCaption="Valeurs" updatedVersion="8" minRefreshableVersion="3" useAutoFormatting="1" itemPrintTitles="1" createdVersion="8" indent="0" outline="1" outlineData="1" multipleFieldFilters="0" rowHeaderCaption="Province">
  <location ref="AE6:AF77" firstHeaderRow="1" firstDataRow="1" firstDataCol="1" rowPageCount="1" colPageCount="1"/>
  <pivotFields count="13">
    <pivotField axis="axisPage" multipleItemSelectionAllowed="1" showAll="0">
      <items count="5">
        <item h="1" x="0"/>
        <item x="1"/>
        <item m="1" x="3"/>
        <item x="2"/>
        <item t="default"/>
      </items>
    </pivotField>
    <pivotField showAll="0"/>
    <pivotField showAll="0"/>
    <pivotField axis="axisRow" showAll="0">
      <items count="72">
        <item x="59"/>
        <item x="56"/>
        <item x="15"/>
        <item x="11"/>
        <item x="53"/>
        <item x="8"/>
        <item x="16"/>
        <item x="57"/>
        <item x="49"/>
        <item x="0"/>
        <item x="1"/>
        <item x="2"/>
        <item x="39"/>
        <item x="3"/>
        <item x="4"/>
        <item x="66"/>
        <item x="6"/>
        <item x="7"/>
        <item x="9"/>
        <item x="19"/>
        <item x="20"/>
        <item x="67"/>
        <item x="29"/>
        <item x="54"/>
        <item x="13"/>
        <item x="5"/>
        <item x="25"/>
        <item x="50"/>
        <item x="30"/>
        <item x="17"/>
        <item x="21"/>
        <item x="58"/>
        <item x="22"/>
        <item x="26"/>
        <item x="60"/>
        <item x="68"/>
        <item x="33"/>
        <item x="34"/>
        <item x="42"/>
        <item x="35"/>
        <item x="36"/>
        <item x="37"/>
        <item x="51"/>
        <item x="46"/>
        <item x="31"/>
        <item x="10"/>
        <item x="27"/>
        <item x="40"/>
        <item x="41"/>
        <item x="18"/>
        <item x="47"/>
        <item x="43"/>
        <item x="48"/>
        <item x="44"/>
        <item x="69"/>
        <item x="45"/>
        <item x="38"/>
        <item x="14"/>
        <item x="52"/>
        <item x="32"/>
        <item x="23"/>
        <item x="55"/>
        <item x="61"/>
        <item x="62"/>
        <item x="63"/>
        <item x="64"/>
        <item x="65"/>
        <item x="24"/>
        <item x="12"/>
        <item x="28"/>
        <item h="1" x="70"/>
        <item t="default"/>
      </items>
    </pivotField>
    <pivotField showAll="0"/>
    <pivotField showAll="0"/>
    <pivotField showAll="0"/>
    <pivotField showAll="0"/>
    <pivotField showAll="0"/>
    <pivotField showAll="0"/>
    <pivotField showAll="0"/>
    <pivotField showAll="0"/>
    <pivotField dataField="1" showAll="0"/>
  </pivotFields>
  <rowFields count="1">
    <field x="3"/>
  </rowFields>
  <rowItems count="7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t="grand">
      <x/>
    </i>
  </rowItems>
  <colItems count="1">
    <i/>
  </colItems>
  <pageFields count="1">
    <pageField fld="0" hier="-1"/>
  </pageFields>
  <dataFields count="1">
    <dataField name="Max. de Priorisationzone" fld="12" subtotal="max" baseField="2" baseItem="0" numFmtId="9"/>
  </dataFields>
  <formats count="1">
    <format dxfId="58">
      <pivotArea outline="0" collapsedLevelsAreSubtotals="1" fieldPosition="0">
        <references count="1">
          <reference field="4294967294" count="1" selected="0">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FF29B523-4D92-4796-87B0-9C3C26C31C40}" name="Tableau croisé dynamique19" cacheId="18" applyNumberFormats="0" applyBorderFormats="0" applyFontFormats="0" applyPatternFormats="0" applyAlignmentFormats="0" applyWidthHeightFormats="1" dataCaption="Valeurs" tag="794b7e40-350f-4721-9e99-511d8bfc0795" updatedVersion="8" minRefreshableVersion="3" itemPrintTitles="1" createdVersion="5" indent="0" outline="1" outlineData="1" multipleFieldFilters="0">
  <location ref="F3:H43" firstHeaderRow="0" firstDataRow="1" firstDataCol="1" rowPageCount="1" colPageCount="1"/>
  <pivotFields count="4">
    <pivotField axis="axisRow" allDrilled="1" subtotalTop="0" showAll="0" sortType="ascending" defaultSubtotal="0" defaultAttributeDrillState="1">
      <items count="39">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s>
    </pivotField>
    <pivotField dataField="1" subtotalTop="0" showAll="0" defaultSubtotal="0"/>
    <pivotField dataField="1" subtotalTop="0" showAll="0" defaultSubtotal="0"/>
    <pivotField axis="axisPage" allDrilled="1" subtotalTop="0" showAll="0" dataSourceSort="1" defaultSubtotal="0" defaultAttributeDrillState="1"/>
  </pivotFields>
  <rowFields count="1">
    <field x="0"/>
  </rowFields>
  <rowItems count="4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t="grand">
      <x/>
    </i>
  </rowItems>
  <colFields count="1">
    <field x="-2"/>
  </colFields>
  <colItems count="2">
    <i>
      <x/>
    </i>
    <i i="1">
      <x v="1"/>
    </i>
  </colItems>
  <pageFields count="1">
    <pageField fld="3" hier="16" name="[Tableau17].[Type de choc (Conflit, Epidemie, Catastrophe Naturelle)].&amp;[Epidemie]" cap="Epidemie"/>
  </pageFields>
  <dataFields count="2">
    <dataField name="Moyenne intensité" fld="1" subtotal="average" baseField="0" baseItem="0"/>
    <dataField name="Total distinct de Clusters" fld="2" subtotal="count" baseField="0" baseItem="0">
      <extLst>
        <ext xmlns:x15="http://schemas.microsoft.com/office/spreadsheetml/2010/11/main" uri="{FABC7310-3BB5-11E1-824E-6D434824019B}">
          <x15:dataField isCountDistinct="1"/>
        </ext>
      </extLst>
    </dataField>
  </dataFields>
  <formats count="1">
    <format dxfId="16">
      <pivotArea outline="0" collapsedLevelsAreSubtotals="1" fieldPosition="0"/>
    </format>
  </formats>
  <pivotHierarchies count="4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members count="69" level="1">
        <member name=""/>
        <member name="[Tableau17].[Département (Choisir dans la liste deroulante)].&amp;[Fada]"/>
        <member name=""/>
        <member name=""/>
        <member name=""/>
        <member name=""/>
        <member name="[Tableau17].[Département (Choisir dans la liste deroulante)].&amp;[Dodje]"/>
        <member name=""/>
        <member name=""/>
        <member name="[Tableau17].[Département (Choisir dans la liste deroulante)].&amp;[Gueni]"/>
        <member name=""/>
        <member name=""/>
        <member name=""/>
        <member name="[Tableau17].[Département (Choisir dans la liste deroulante)].&amp;[Megri]"/>
        <member name=""/>
        <member name="[Tableau17].[Département (Choisir dans la liste deroulante)].&amp;[Borkou]"/>
        <member name=""/>
        <member name=""/>
        <member name=""/>
        <member name="[Tableau17].[Département (Choisir dans la liste deroulante)].&amp;[La Nya]"/>
        <member name="[Tableau17].[Département (Choisir dans la liste deroulante)].&amp;[Biltine]"/>
        <member name="[Tableau17].[Département (Choisir dans la liste deroulante)].&amp;[Lac Iro]"/>
        <member name=""/>
        <member name=""/>
        <member name=""/>
        <member name=""/>
        <member name=""/>
        <member name="[Tableau17].[Département (Choisir dans la liste deroulante)].&amp;[Kouh Est]"/>
        <member name="[Tableau17].[Département (Choisir dans la liste deroulante)].&amp;[La Pendé]"/>
        <member name=""/>
        <member name="[Tableau17].[Département (Choisir dans la liste deroulante)].&amp;[Mourtcha]"/>
        <member name=""/>
        <member name="[Tableau17].[Département (Choisir dans la liste deroulante)].&amp;[Amdjarass]"/>
        <member name=""/>
        <member name="[Tableau17].[Département (Choisir dans la liste deroulante)].&amp;[Barh Sara]"/>
        <member name=""/>
        <member name=""/>
        <member name="[Tableau17].[Département (Choisir dans la liste deroulante)].&amp;[Mont Illi]"/>
        <member name=""/>
        <member name=""/>
        <member name="[Tableau17].[Département (Choisir dans la liste deroulante)].&amp;[Kouh Ouest]"/>
        <member name="[Tableau17].[Département (Choisir dans la liste deroulante)].&amp;[Loug Chari]"/>
        <member name=""/>
        <member name="[Tableau17].[Département (Choisir dans la liste deroulante)].&amp;[Ngourkosso]"/>
        <member name=""/>
        <member name="[Tableau17].[Département (Choisir dans la liste deroulante)].&amp;[Wadi Hawar]"/>
        <member name=""/>
        <member name="[Tableau17].[Département (Choisir dans la liste deroulante)].&amp;[Borkou Yala]"/>
        <member name="[Tableau17].[Département (Choisir dans la liste deroulante)].&amp;[Grande Sido]"/>
        <member name="[Tableau17].[Département (Choisir dans la liste deroulante)].&amp;[Mayo Binder]"/>
        <member name=""/>
        <member name="[Tableau17].[Département (Choisir dans la liste deroulante)].&amp;[Mayo Dallah]"/>
        <member name="[Tableau17].[Département (Choisir dans la liste deroulante)].&amp;[Tibesti Est]"/>
        <member name="[Tableau17].[Département (Choisir dans la liste deroulante)].&amp;[Wadi Bissam]"/>
        <member name=""/>
        <member name="[Tableau17].[Département (Choisir dans la liste deroulante)].&amp;[Monts de Lam]"/>
        <member name=""/>
        <member name="[Tableau17].[Département (Choisir dans la liste deroulante)].&amp;[Bahar Signaka]"/>
        <member name="[Tableau17].[Département (Choisir dans la liste deroulante)].&amp;[Tibesti Ouest]"/>
        <member name=""/>
        <member name=""/>
        <member name="[Tableau17].[Département (Choisir dans la liste deroulante)].&amp;[Djourf Al Ahmar]"/>
        <member name=""/>
        <member name="[Tableau17].[Département (Choisir dans la liste deroulante)].&amp;[Mandoul Oriental]"/>
        <member name=""/>
        <member name=""/>
        <member name=""/>
        <member name="[Tableau17].[Département (Choisir dans la liste deroulante)].&amp;[Mandoul Occidental]"/>
        <member name=""/>
      </members>
    </pivotHierarchy>
    <pivotHierarchy multipleItemSelectionAllowed="1" dragToData="1">
      <members count="1" level="1">
        <member name="[Tableau17].[Type de choc (Conflit, Epidemie, Catastrophe Naturelle)].&amp;[Epidemie]"/>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caption="Moyenne intensité"/>
    <pivotHierarchy dragToData="1"/>
    <pivotHierarchy dragToData="1" caption="Total distinct de Clusters"/>
    <pivotHierarchy dragToData="1"/>
    <pivotHierarchy dragToData="1"/>
  </pivotHierarchies>
  <pivotTableStyleInfo name="PivotStyleLight16" showRowHeaders="1" showColHeaders="1" showRowStripes="0" showColStripes="0" showLastColumn="1"/>
  <rowHierarchiesUsage count="1">
    <rowHierarchyUsage hierarchyUsage="15"/>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au17]"/>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700854A4-5E29-4A01-82E3-3DDD67F04340}" name="Tableau croisé dynamique18" cacheId="17" applyNumberFormats="0" applyBorderFormats="0" applyFontFormats="0" applyPatternFormats="0" applyAlignmentFormats="0" applyWidthHeightFormats="1" dataCaption="Valeurs" tag="5102c9a9-644d-424a-941a-763b04354e35" updatedVersion="8" minRefreshableVersion="3" itemPrintTitles="1" createdVersion="5" indent="0" outline="1" outlineData="1" multipleFieldFilters="0">
  <location ref="J3:L62" firstHeaderRow="0" firstDataRow="1" firstDataCol="1" rowPageCount="1" colPageCount="1"/>
  <pivotFields count="4">
    <pivotField axis="axisRow" allDrilled="1" subtotalTop="0" showAll="0" sortType="ascending" defaultSubtotal="0" defaultAttributeDrillState="1">
      <items count="58">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s>
    </pivotField>
    <pivotField dataField="1" subtotalTop="0" showAll="0" defaultSubtotal="0"/>
    <pivotField dataField="1" subtotalTop="0" showAll="0" defaultSubtotal="0"/>
    <pivotField axis="axisPage" allDrilled="1" subtotalTop="0" showAll="0" dataSourceSort="1" defaultSubtotal="0" defaultAttributeDrillState="1"/>
  </pivotFields>
  <rowFields count="1">
    <field x="0"/>
  </rowFields>
  <rowItems count="5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t="grand">
      <x/>
    </i>
  </rowItems>
  <colFields count="1">
    <field x="-2"/>
  </colFields>
  <colItems count="2">
    <i>
      <x/>
    </i>
    <i i="1">
      <x v="1"/>
    </i>
  </colItems>
  <pageFields count="1">
    <pageField fld="3" hier="16" name="[Tableau17].[Type de choc (Conflit, Epidemie, Catastrophe Naturelle)].&amp;[Catastrophe Naturelle]" cap="Catastrophe Naturelle"/>
  </pageFields>
  <dataFields count="2">
    <dataField name="Moyenne intensité" fld="1" subtotal="average" baseField="0" baseItem="0"/>
    <dataField name="Total distinct de Clusters" fld="2" subtotal="count" baseField="0" baseItem="0">
      <extLst>
        <ext xmlns:x15="http://schemas.microsoft.com/office/spreadsheetml/2010/11/main" uri="{FABC7310-3BB5-11E1-824E-6D434824019B}">
          <x15:dataField isCountDistinct="1"/>
        </ext>
      </extLst>
    </dataField>
  </dataFields>
  <formats count="1">
    <format dxfId="17">
      <pivotArea outline="0" collapsedLevelsAreSubtotals="1" fieldPosition="0"/>
    </format>
  </formats>
  <pivotHierarchies count="4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members count="69" level="1">
        <member name=""/>
        <member name=""/>
        <member name=""/>
        <member name="[Tableau17].[Département (Choisir dans la liste deroulante)].&amp;[Kobé]"/>
        <member name=""/>
        <member name=""/>
        <member name="[Tableau17].[Département (Choisir dans la liste deroulante)].&amp;[Dodje]"/>
        <member name=""/>
        <member name=""/>
        <member name=""/>
        <member name=""/>
        <member name=""/>
        <member name=""/>
        <member name="[Tableau17].[Département (Choisir dans la liste deroulante)].&amp;[Megri]"/>
        <member name=""/>
        <member name=""/>
        <member name="[Tableau17].[Département (Choisir dans la liste deroulante)].&amp;[Dababa]"/>
        <member name="[Tableau17].[Département (Choisir dans la liste deroulante)].&amp;[Dagana]"/>
        <member name=""/>
        <member name=""/>
        <member name=""/>
        <member name=""/>
        <member name="[Tableau17].[Département (Choisir dans la liste deroulante)].&amp;[Lac wey]"/>
        <member name=""/>
        <member name=""/>
        <member name=""/>
        <member name="[Tableau17].[Département (Choisir dans la liste deroulante)].&amp;[Dar Tama]"/>
        <member name=""/>
        <member name=""/>
        <member name=""/>
        <member name=""/>
        <member name=""/>
        <member name=""/>
        <member name=""/>
        <member name=""/>
        <member name=""/>
        <member name=""/>
        <member name=""/>
        <member name=""/>
        <member name=""/>
        <member name=""/>
        <member name=""/>
        <member name=""/>
        <member name="[Tableau17].[Département (Choisir dans la liste deroulante)].&amp;[Ngourkosso]"/>
        <member name=""/>
        <member name=""/>
        <member name=""/>
        <member name=""/>
        <member name=""/>
        <member name="[Tableau17].[Département (Choisir dans la liste deroulante)].&amp;[Mayo Binder]"/>
        <member name=""/>
        <member name=""/>
        <member name=""/>
        <member name=""/>
        <member name=""/>
        <member name=""/>
        <member name=""/>
        <member name=""/>
        <member name=""/>
        <member name="[Tableau17].[Département (Choisir dans la liste deroulante)].&amp;[Haraze Al Biar]"/>
        <member name=""/>
        <member name=""/>
        <member name="[Tableau17].[Département (Choisir dans la liste deroulante)].&amp;[Tandjilé Centre]"/>
        <member name=""/>
        <member name=""/>
        <member name=""/>
        <member name=""/>
        <member name=""/>
        <member name=""/>
      </members>
    </pivotHierarchy>
    <pivotHierarchy multipleItemSelectionAllowed="1" dragToData="1">
      <members count="1" level="1">
        <member name="[Tableau17].[Type de choc (Conflit, Epidemie, Catastrophe Naturelle)].&amp;[Catastrophe Naturelle]"/>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caption="Moyenne intensité"/>
    <pivotHierarchy dragToData="1"/>
    <pivotHierarchy dragToData="1" caption="Total distinct de Clusters"/>
    <pivotHierarchy dragToData="1"/>
    <pivotHierarchy dragToData="1"/>
  </pivotHierarchies>
  <pivotTableStyleInfo name="PivotStyleLight16" showRowHeaders="1" showColHeaders="1" showRowStripes="0" showColStripes="0" showLastColumn="1"/>
  <rowHierarchiesUsage count="1">
    <rowHierarchyUsage hierarchyUsage="15"/>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au17]"/>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F85B6CB4-1DFD-455E-AD36-EE4F8CE71FCF}" name="Tableau croisé dynamique20" cacheId="19" applyNumberFormats="0" applyBorderFormats="0" applyFontFormats="0" applyPatternFormats="0" applyAlignmentFormats="0" applyWidthHeightFormats="1" dataCaption="Valeurs" tag="f7a8961f-7cb8-4de4-8845-efe86abfc37f" updatedVersion="8" minRefreshableVersion="3" itemPrintTitles="1" createdVersion="5" indent="0" outline="1" outlineData="1" multipleFieldFilters="0">
  <location ref="B3:D51" firstHeaderRow="0" firstDataRow="1" firstDataCol="1" rowPageCount="1" colPageCount="1"/>
  <pivotFields count="4">
    <pivotField axis="axisRow" allDrilled="1" subtotalTop="0" showAll="0" sortType="ascending" defaultSubtotal="0" defaultAttributeDrillState="1">
      <items count="4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s>
    </pivotField>
    <pivotField dataField="1" subtotalTop="0" showAll="0" defaultSubtotal="0"/>
    <pivotField dataField="1" subtotalTop="0" showAll="0" defaultSubtotal="0"/>
    <pivotField axis="axisPage" allDrilled="1" subtotalTop="0" showAll="0" dataSourceSort="1" defaultSubtotal="0" defaultAttributeDrillState="1"/>
  </pivotFields>
  <rowFields count="1">
    <field x="0"/>
  </rowFields>
  <rowItems count="48">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t="grand">
      <x/>
    </i>
  </rowItems>
  <colFields count="1">
    <field x="-2"/>
  </colFields>
  <colItems count="2">
    <i>
      <x/>
    </i>
    <i i="1">
      <x v="1"/>
    </i>
  </colItems>
  <pageFields count="1">
    <pageField fld="3" hier="16" name="[Tableau17].[Type de choc (Conflit, Epidemie, Catastrophe Naturelle)].&amp;[Conflits]" cap="Conflits"/>
  </pageFields>
  <dataFields count="2">
    <dataField name="Moyenne intensité" fld="1" subtotal="average" baseField="0" baseItem="0"/>
    <dataField name="Total distinct de Clusters" fld="2" subtotal="count" baseField="0" baseItem="0">
      <extLst>
        <ext xmlns:x15="http://schemas.microsoft.com/office/spreadsheetml/2010/11/main" uri="{FABC7310-3BB5-11E1-824E-6D434824019B}">
          <x15:dataField isCountDistinct="1"/>
        </ext>
      </extLst>
    </dataField>
  </dataFields>
  <formats count="1">
    <format dxfId="18">
      <pivotArea outline="0" collapsedLevelsAreSubtotals="1" fieldPosition="0"/>
    </format>
  </formats>
  <pivotHierarchies count="40">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members count="69" level="1">
        <member name="[Tableau17].[Département (Choisir dans la liste deroulante)].&amp;[Abdi]"/>
        <member name="[Tableau17].[Département (Choisir dans la liste deroulante)].&amp;[Fada]"/>
        <member name=""/>
        <member name=""/>
        <member name=""/>
        <member name="[Tableau17].[Département (Choisir dans la liste deroulante)].&amp;[Chari]"/>
        <member name=""/>
        <member name=""/>
        <member name=""/>
        <member name=""/>
        <member name=""/>
        <member name="[Tableau17].[Département (Choisir dans la liste deroulante)].&amp;[Kanem]"/>
        <member name=""/>
        <member name=""/>
        <member name=""/>
        <member name="[Tableau17].[Département (Choisir dans la liste deroulante)].&amp;[Borkou]"/>
        <member name=""/>
        <member name=""/>
        <member name=""/>
        <member name=""/>
        <member name="[Tableau17].[Département (Choisir dans la liste deroulante)].&amp;[Biltine]"/>
        <member name=""/>
        <member name=""/>
        <member name="[Tableau17].[Département (Choisir dans la liste deroulante)].&amp;[Aboudeia]"/>
        <member name=""/>
        <member name=""/>
        <member name=""/>
        <member name=""/>
        <member name=""/>
        <member name=""/>
        <member name="[Tableau17].[Département (Choisir dans la liste deroulante)].&amp;[Mourtcha]"/>
        <member name=""/>
        <member name=""/>
        <member name=""/>
        <member name=""/>
        <member name=""/>
        <member name=""/>
        <member name="[Tableau17].[Département (Choisir dans la liste deroulante)].&amp;[Mont Illi]"/>
        <member name="[Tableau17].[Département (Choisir dans la liste deroulante)].&amp;[N'Djamena]"/>
        <member name=""/>
        <member name=""/>
        <member name="[Tableau17].[Département (Choisir dans la liste deroulante)].&amp;[Loug Chari]"/>
        <member name="[Tableau17].[Département (Choisir dans la liste deroulante)].&amp;[Mayo Lemyé]"/>
        <member name=""/>
        <member name="[Tableau17].[Département (Choisir dans la liste deroulante)].&amp;[Nord Kanem]"/>
        <member name="[Tableau17].[Département (Choisir dans la liste deroulante)].&amp;[Wadi Hawar]"/>
        <member name=""/>
        <member name="[Tableau17].[Département (Choisir dans la liste deroulante)].&amp;[Borkou Yala]"/>
        <member name=""/>
        <member name=""/>
        <member name=""/>
        <member name=""/>
        <member name=""/>
        <member name="[Tableau17].[Département (Choisir dans la liste deroulante)].&amp;[Wadi Bissam]"/>
        <member name=""/>
        <member name=""/>
        <member name="[Tableau17].[Département (Choisir dans la liste deroulante)].&amp;[Tandjilé Est]"/>
        <member name="[Tableau17].[Département (Choisir dans la liste deroulante)].&amp;[Bahar Signaka]"/>
        <member name=""/>
        <member name=""/>
        <member name=""/>
        <member name="[Tableau17].[Département (Choisir dans la liste deroulante)].&amp;[Djourf Al Ahmar]"/>
        <member name=""/>
        <member name=""/>
        <member name="[Tableau17].[Département (Choisir dans la liste deroulante)].&amp;[Barh-El-Gazel Sud]"/>
        <member name=""/>
        <member name="[Tableau17].[Département (Choisir dans la liste deroulante)].&amp;[Barh-El-Gazel Nord]"/>
        <member name=""/>
        <member name="[Tableau17].[Département (Choisir dans la liste deroulante)].&amp;[Barh-El-Gazel Ouest]"/>
      </members>
    </pivotHierarchy>
    <pivotHierarchy multipleItemSelectionAllowed="1" dragToData="1">
      <members count="1" level="1">
        <member name="[Tableau17].[Type de choc (Conflit, Epidemie, Catastrophe Naturelle)].&amp;[Conflits]"/>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caption="Moyenne intensité"/>
    <pivotHierarchy dragToData="1"/>
    <pivotHierarchy dragToData="1" caption="Total distinct de Clusters"/>
    <pivotHierarchy dragToData="1"/>
    <pivotHierarchy dragToData="1"/>
  </pivotHierarchies>
  <pivotTableStyleInfo name="PivotStyleLight16" showRowHeaders="1" showColHeaders="1" showRowStripes="0" showColStripes="0" showLastColumn="1"/>
  <rowHierarchiesUsage count="1">
    <rowHierarchyUsage hierarchyUsage="15"/>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Tableau17]"/>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Années" xr10:uid="{FB9127E0-370F-42D7-8B92-878592676902}" sourceName="Années">
  <extLst>
    <x:ext xmlns:x15="http://schemas.microsoft.com/office/spreadsheetml/2010/11/main" uri="{2F2917AC-EB37-4324-AD4E-5DD8C200BD13}">
      <x15:tableSlicerCache tableId="2"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Années1" xr10:uid="{C86E294D-18D7-4125-90C0-61C2964505C4}" sourceName="Années">
  <extLst>
    <x:ext xmlns:x15="http://schemas.microsoft.com/office/spreadsheetml/2010/11/main" uri="{2F2917AC-EB37-4324-AD4E-5DD8C200BD13}">
      <x15:tableSlicerCache tableId="3" column="1"/>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Choc" xr10:uid="{90D4E92E-40E5-472D-A017-34307E37376C}" sourceName="Choc">
  <extLst>
    <x:ext xmlns:x15="http://schemas.microsoft.com/office/spreadsheetml/2010/11/main" uri="{2F2917AC-EB37-4324-AD4E-5DD8C200BD13}">
      <x15:tableSlicerCache tableId="3" column="2"/>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Années2" xr10:uid="{B05B59AD-0B25-4976-8457-232A3D97A134}" sourceName="Années">
  <extLst>
    <x:ext xmlns:x15="http://schemas.microsoft.com/office/spreadsheetml/2010/11/main" uri="{2F2917AC-EB37-4324-AD4E-5DD8C200BD13}">
      <x15:tableSlicerCache tableId="1" column="1"/>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Clusters" xr10:uid="{B454B13B-8380-4DC3-8251-83F43B09878B}" sourceName="Clusters">
  <extLst>
    <x:ext xmlns:x15="http://schemas.microsoft.com/office/spreadsheetml/2010/11/main" uri="{2F2917AC-EB37-4324-AD4E-5DD8C200BD13}">
      <x15:tableSlicerCache tableId="6"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nnées" xr10:uid="{240BBF36-1CBD-482A-84B9-FB62D5DD34A6}" cache="Segment_Années" caption="Années" columnCount="3" style="SlicerStyleLight2" rowHeight="251883"/>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nnées 1" xr10:uid="{57A0B964-8B6B-43C8-9D44-EABCAB13B25B}" cache="Segment_Années1" caption="Années" columnCount="3" rowHeight="251883"/>
  <slicer name="Choc 1" xr10:uid="{5D0A3A46-7032-48A8-89C4-11B1CB7351A6}" cache="Segment_Choc" caption="Choc" columnCount="2" rowHeight="251883"/>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nnées 2" xr10:uid="{BEC4646D-D18E-4B1F-A151-4B1F17713D94}" cache="Segment_Années2" caption="Années" columnCount="2" rowHeight="251883"/>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lusters" xr10:uid="{573D5490-8B75-4191-AB0C-66CA30A213D5}" cache="Segment_Clusters" caption="Clusters" columnCount="7" style="SlicerStyleDark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30261F6-F323-464B-99B7-71B0E22769F4}" name="Tableau9" displayName="Tableau9" ref="Q6:U76" totalsRowShown="0" headerRowDxfId="51" dataDxfId="50" dataCellStyle="Pourcentage">
  <autoFilter ref="Q6:U76" xr:uid="{330261F6-F323-464B-99B7-71B0E22769F4}"/>
  <tableColumns count="5">
    <tableColumn id="1" xr3:uid="{ABEA6608-5E8E-4C08-8E1E-5E8A55400F65}" name="Departements"/>
    <tableColumn id="2" xr3:uid="{7CA6E2CA-B418-41EB-9351-BB1640A0B3EC}" name="Poids de vulnerabilité Global par departement (%)" dataCellStyle="Pourcentage">
      <calculatedColumnFormula>AVERAGE(Tableau9[[#This Row],[Indicateur de vulnerabilité Choc Conflit (%)]:[Indicateur de vulnerabilité Choc Catastrophe naturel (%)]])</calculatedColumnFormula>
    </tableColumn>
    <tableColumn id="3" xr3:uid="{5C5E85A9-B901-4B92-BF55-410A3EBAFF4F}" name="Indicateur de vulnerabilité Choc Conflit (%)" dataDxfId="49" dataCellStyle="Pourcentage"/>
    <tableColumn id="4" xr3:uid="{6C5EA0AA-B4F6-48F9-83D0-EF123E42E169}" name="Indicateur de vulnerabilité Choc Epidemie (%)" dataDxfId="48" dataCellStyle="Pourcentage"/>
    <tableColumn id="5" xr3:uid="{14F0AEBE-51EB-45D4-8276-5637F20AA6BF}" name="Indicateur de vulnerabilité Choc Catastrophe naturel (%)" dataDxfId="47" dataCellStyle="Pourcentage"/>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4FFC6BD-B753-4FC6-B6AE-22050AF26320}" name="Tableau1012" displayName="Tableau1012" ref="M5:Q75" totalsRowShown="0" headerRowDxfId="46">
  <autoFilter ref="M5:Q75" xr:uid="{A4FFC6BD-B753-4FC6-B6AE-22050AF26320}"/>
  <sortState xmlns:xlrd2="http://schemas.microsoft.com/office/spreadsheetml/2017/richdata2" ref="M6:Q75">
    <sortCondition ref="N5:N75"/>
    <sortCondition ref="P5:P75"/>
  </sortState>
  <tableColumns count="5">
    <tableColumn id="1" xr3:uid="{AEE9C98D-958F-4B64-B206-0BAE19570A38}" name="ADM1_FR"/>
    <tableColumn id="2" xr3:uid="{7B729AFB-B65F-4549-ABBC-5FF2D81E8F74}" name="ADM1_PCODE"/>
    <tableColumn id="3" xr3:uid="{0B81E002-00FF-46E1-A072-8F668A7634BF}" name="ADM2_FR" dataDxfId="45"/>
    <tableColumn id="4" xr3:uid="{7C36E5F9-6C63-4F07-809A-F1A7393903E0}" name="ADM2_PCODE"/>
    <tableColumn id="5" xr3:uid="{BCE3EA6F-5BDA-4D5F-8546-7CBF26F25890}" name="Portée"/>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8C7B1FA-2A06-45E6-ACAD-77A1C215F2EC}" name="Tableau10121314" displayName="Tableau10121314" ref="A5:E75" totalsRowShown="0" headerRowDxfId="44">
  <autoFilter ref="A5:E75" xr:uid="{B8C7B1FA-2A06-45E6-ACAD-77A1C215F2EC}"/>
  <sortState xmlns:xlrd2="http://schemas.microsoft.com/office/spreadsheetml/2017/richdata2" ref="A6:E75">
    <sortCondition ref="C5:C75"/>
  </sortState>
  <tableColumns count="5">
    <tableColumn id="1" xr3:uid="{BDCFACC1-4885-4FF1-96AA-50AA573D33BB}" name="ADM1_FR"/>
    <tableColumn id="2" xr3:uid="{CA9931BC-D566-49FE-A2DD-E91EC117BE93}" name="ADM1_PCODE"/>
    <tableColumn id="3" xr3:uid="{E3580AF5-AD7D-43E0-885D-C22ECA9CE762}" name="ADM2_FR" dataDxfId="43"/>
    <tableColumn id="4" xr3:uid="{69740B4A-1059-4E09-9B30-D7B93B2A038C}" name="ADM2_PCODE"/>
    <tableColumn id="5" xr3:uid="{522ACDEA-02B0-4364-A03E-17D0D23ABEB7}" name="Portée"/>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E318B52-3B46-4331-8006-71F1957BCC47}" name="Tableau10121315" displayName="Tableau10121315" ref="G5:K75" totalsRowShown="0" headerRowDxfId="42">
  <autoFilter ref="G5:K75" xr:uid="{DE318B52-3B46-4331-8006-71F1957BCC47}"/>
  <sortState xmlns:xlrd2="http://schemas.microsoft.com/office/spreadsheetml/2017/richdata2" ref="G6:K75">
    <sortCondition ref="H5:H75"/>
    <sortCondition ref="J5:J75"/>
  </sortState>
  <tableColumns count="5">
    <tableColumn id="1" xr3:uid="{F4C090B0-7ECC-43CA-A355-C91C3FB95B37}" name="ADM1_FR"/>
    <tableColumn id="2" xr3:uid="{11EDC4E5-469E-4E01-9ABC-23F79854CB09}" name="ADM1_PCODE"/>
    <tableColumn id="3" xr3:uid="{5236DAB7-A487-4D0E-8F42-EDEE74D4CD64}" name="ADM2_FR" dataDxfId="41"/>
    <tableColumn id="4" xr3:uid="{9A9EE298-E070-47DE-9BBA-09E6D21F3A43}" name="ADM2_PCODE"/>
    <tableColumn id="5" xr3:uid="{FD4E59F6-E4D0-4006-9519-0F5B52C29020}" name="Portée"/>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D48C0C-1943-45D8-8533-2D9356570222}" name="Tableau2" displayName="Tableau2" ref="A2:M354" totalsRowShown="0" headerRowDxfId="40" headerRowBorderDxfId="39" tableBorderDxfId="38" totalsRowBorderDxfId="37">
  <autoFilter ref="A2:M354" xr:uid="{94D48C0C-1943-45D8-8533-2D9356570222}">
    <filterColumn colId="0">
      <filters>
        <filter val="2026"/>
      </filters>
    </filterColumn>
  </autoFilter>
  <sortState xmlns:xlrd2="http://schemas.microsoft.com/office/spreadsheetml/2017/richdata2" ref="A3:M72">
    <sortCondition ref="C3:C354"/>
    <sortCondition ref="D3:D354"/>
  </sortState>
  <tableColumns count="13">
    <tableColumn id="1" xr3:uid="{610EDDE3-2E6E-41D7-B315-E06E0E99499D}" name="Années" dataDxfId="36"/>
    <tableColumn id="2" xr3:uid="{B2C698EC-1506-4FA7-BAA4-4485C62171A5}" name="Choc" dataDxfId="35"/>
    <tableColumn id="3" xr3:uid="{1173EB4D-65A1-4FA1-B9E7-CE446B3888CC}" name="Province" dataDxfId="34"/>
    <tableColumn id="4" xr3:uid="{903BB954-28A9-45D8-ACEE-DDDC38F982CB}" name="Départements" dataDxfId="33"/>
    <tableColumn id="13" xr3:uid="{CD4E765F-72AA-4E22-84C6-AA814527BCE8}" name="Population" dataDxfId="32"/>
    <tableColumn id="5" xr3:uid="{D66BD81E-452B-45D5-9613-0808756B8611}" name="Nbr_Pers_deplacement_forcé" dataDxfId="31"/>
    <tableColumn id="15" xr3:uid="{E5CD603D-566F-4ABA-9BE4-C89B77B69EAA}" name="%(Ratio pers. deplacés sur population)" dataDxfId="30">
      <calculatedColumnFormula>Tableau2[[#This Row],[Nbr_Pers_deplacement_forcé]]/Tableau2[[#This Row],[Population]]</calculatedColumnFormula>
    </tableColumn>
    <tableColumn id="6" xr3:uid="{D173B784-4B87-4227-9E69-486639E1E77B}" name="Décés" dataDxfId="29"/>
    <tableColumn id="7" xr3:uid="{77B9DF30-749C-410D-915C-AEE0FEE0EB94}" name="Bléssées" dataDxfId="28"/>
    <tableColumn id="8" xr3:uid="{C869154D-4F7B-42E0-99CC-6C833F76E7C3}" name="Indicateur_poids des personne deplacés" dataDxfId="27">
      <calculatedColumnFormula>IF(G3&gt;=20%,1,0)</calculatedColumnFormula>
    </tableColumn>
    <tableColumn id="9" xr3:uid="{A4095124-E8BD-4735-AC99-0C8502AB4194}" name="Indicateur_Décés" dataDxfId="26"/>
    <tableColumn id="10" xr3:uid="{1945F271-DA8A-4991-8B29-14E968A1665E}" name="Indicateur_Bléssées" dataDxfId="25">
      <calculatedColumnFormula>IF(I3&gt;50,1,0)</calculatedColumnFormula>
    </tableColumn>
    <tableColumn id="11" xr3:uid="{88B82F62-23FA-4F33-9A1B-54844E61DB65}" name="Priorisationzone" dataDxfId="24">
      <calculatedColumnFormula>(Tableau2[[#This Row],[Indicateur_poids des personne deplacés]]*40%)+(Tableau2[[#This Row],[Indicateur_Décés]]*40%)+(Tableau2[[#This Row],[Indicateur_Bléssées]]*20%)</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66DA9D2-B5C7-4F9F-8D53-FC788718593D}" name="Tableau3" displayName="Tableau3" ref="A2:I842" totalsRowShown="0" headerRowDxfId="62">
  <autoFilter ref="A2:I842" xr:uid="{066DA9D2-B5C7-4F9F-8D53-FC788718593D}">
    <filterColumn colId="0">
      <filters>
        <filter val="2023"/>
        <filter val="2024"/>
        <filter val="2025"/>
        <filter val="2026"/>
      </filters>
    </filterColumn>
  </autoFilter>
  <sortState xmlns:xlrd2="http://schemas.microsoft.com/office/spreadsheetml/2017/richdata2" ref="A143:I842">
    <sortCondition ref="A2:A842"/>
    <sortCondition ref="C2:C842"/>
    <sortCondition ref="D2:D842"/>
  </sortState>
  <tableColumns count="9">
    <tableColumn id="1" xr3:uid="{B6C897CC-12CE-4A68-929C-BC5297CD12EB}" name="Années"/>
    <tableColumn id="2" xr3:uid="{DABD6EE7-8293-44C3-B715-4B7AB7D9690C}" name="Choc"/>
    <tableColumn id="3" xr3:uid="{DAD361A1-E58F-4790-BB69-26DCF5080216}" name="Province"/>
    <tableColumn id="4" xr3:uid="{91BEC77F-B4AC-41C8-95C8-3B14727ACEB6}" name="Départements"/>
    <tableColumn id="5" xr3:uid="{DBA6D1C0-9A36-48E6-94BD-0F4A751594F1}" name="Cas"/>
    <tableColumn id="6" xr3:uid="{FCFFCDD4-D068-43C9-9563-DE0BE6AD2C5C}" name="Décès"/>
    <tableColumn id="7" xr3:uid="{894964F3-9A00-494D-8336-98A9B57330FF}" name="Indicateur_Cas" dataDxfId="61">
      <calculatedColumnFormula>IF(E3&gt;0,1,0)</calculatedColumnFormula>
    </tableColumn>
    <tableColumn id="8" xr3:uid="{43346A27-E196-469B-9119-0D046BBAC7D5}" name="Indicateur_Décés" dataDxfId="60">
      <calculatedColumnFormula>IF(F3&gt;0,1,0)</calculatedColumnFormula>
    </tableColumn>
    <tableColumn id="9" xr3:uid="{DAA980CF-6DB5-4EA6-8CAE-94033D906401}" name="Priorisationzone" dataDxfId="59">
      <calculatedColumnFormula>(Tableau3[[#This Row],[Indicateur_Cas]]*50%)+(Tableau3[[#This Row],[Indicateur_Décés]]*50%)</calculatedColumn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C453DD-452A-404B-A0A0-AEC497443C82}" name="Tableau1" displayName="Tableau1" ref="A2:M361" totalsRowShown="0" headerRowDxfId="23">
  <autoFilter ref="A2:M361" xr:uid="{83C453DD-452A-404B-A0A0-AEC497443C82}"/>
  <sortState xmlns:xlrd2="http://schemas.microsoft.com/office/spreadsheetml/2017/richdata2" ref="A3:M72">
    <sortCondition ref="C3:C361"/>
    <sortCondition ref="D3:D361"/>
  </sortState>
  <tableColumns count="13">
    <tableColumn id="1" xr3:uid="{DE9EF853-8B63-4783-99FD-6A5D81A1DB85}" name="Années"/>
    <tableColumn id="15" xr3:uid="{0F52E5F3-B25C-491B-B050-565BBD9C9BA1}" name="Choc"/>
    <tableColumn id="2" xr3:uid="{4F67FA22-AF00-4E03-A021-63B2C804DC31}" name="Province"/>
    <tableColumn id="16" xr3:uid="{CEC79E61-60B3-49E2-BB76-51E94A7FBBC8}" name="Departement"/>
    <tableColumn id="4" xr3:uid="{CEE96258-476C-4E39-96EA-3AC82DCE3B48}" name="Personnes affectées"/>
    <tableColumn id="6" xr3:uid="{BAEBA43F-1DC6-4692-94B1-5F14567DD031}" name="Têtes de bétail perdus"/>
    <tableColumn id="7" xr3:uid="{A940F773-A860-4298-8D3F-7009161C8ECE}" name="Hectares de champs détruits"/>
    <tableColumn id="8" xr3:uid="{1165EA51-A9AD-4AA2-B263-B4E5DC27D5AF}" name="Décès"/>
    <tableColumn id="9" xr3:uid="{9722A529-3D7B-4BA9-9DF4-83A6FA755EAD}" name="Indicateur_Persaffecté" dataDxfId="22">
      <calculatedColumnFormula>IF(Tableau1[[#This Row],[Personnes affectées]]&gt;=1000,1,0)</calculatedColumnFormula>
    </tableColumn>
    <tableColumn id="10" xr3:uid="{9A2FE0FF-339B-427F-814A-AA94CB7BF592}" name="Indicateur_TetBetail" dataDxfId="21">
      <calculatedColumnFormula>IF(Tableau1[[#This Row],[Têtes de bétail perdus]]&gt;500,1,0)</calculatedColumnFormula>
    </tableColumn>
    <tableColumn id="11" xr3:uid="{0A04FB76-2BBB-4AD6-998B-7086C0717BD7}" name="Indicateur_Champs" dataDxfId="20">
      <calculatedColumnFormula>IF(Tableau1[[#This Row],[Hectares de champs détruits]]&gt;500,1,0)</calculatedColumnFormula>
    </tableColumn>
    <tableColumn id="12" xr3:uid="{9A1BEC0F-3149-4C8F-838A-5A630D35AF08}" name="Indicateur_Décés" dataDxfId="19">
      <calculatedColumnFormula>IF(Tableau1[[#This Row],[Décès]]&gt;0,1,0)</calculatedColumnFormula>
    </tableColumn>
    <tableColumn id="14" xr3:uid="{1DAFB0D4-822C-45ED-8E54-CB32116CB0EB}" name="Priorisationzone" dataCellStyle="Pourcentage">
      <calculatedColumnFormula>(Tableau1[[#This Row],[Indicateur_Persaffecté]]*20%)+(Tableau1[[#This Row],[Indicateur_TetBetail]]*25%)+(Tableau1[[#This Row],[Indicateur_Champs]]*25%)+(Tableau1[[#This Row],[Indicateur_Décés]]*30%)</calculatedColumn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9BC9E01-7E9F-4E5B-91CE-CAAE0B3B5286}" name="Tableau17" displayName="Tableau17" ref="A76:R1169" totalsRowShown="0" headerRowDxfId="15">
  <autoFilter ref="A76:R1169" xr:uid="{89BC9E01-7E9F-4E5B-91CE-CAAE0B3B5286}"/>
  <sortState xmlns:xlrd2="http://schemas.microsoft.com/office/spreadsheetml/2017/richdata2" ref="A77:R512">
    <sortCondition ref="C76:C1162"/>
  </sortState>
  <tableColumns count="18">
    <tableColumn id="1" xr3:uid="{FFE77D3C-55B9-4313-98C4-B939FA03D359}" name="Clusters"/>
    <tableColumn id="2" xr3:uid="{596A13D4-3183-43C8-B6EC-B53790887CFE}" name="Province (choisir dans la liste deroulante)"/>
    <tableColumn id="3" xr3:uid="{76A43540-5366-475B-9B32-13C03EDACD91}" name="Département (Choisir dans la liste deroulante)"/>
    <tableColumn id="4" xr3:uid="{75C0B55E-B53E-4B46-B5D7-F5AC4FFB4B41}" name="Type de choc (Conflit, Epidemie, Catastrophe Naturelle) "/>
    <tableColumn id="5" xr3:uid="{3A1E25F6-C0BA-4FCD-BAA3-2CC2B93A306A}" name="Denomination du Choc (Inondation, sécheresse, conflits et violences, catastrophes industrielles, épidémies, hyperinflation…)"/>
    <tableColumn id="6" xr3:uid="{DE4E3ACA-09E0-4D42-BADF-92A2E6F3827D}" name="Origine du choc (Ex : Conflit armé, Inondation, Épidémie, Sanctions économiques)"/>
    <tableColumn id="7" xr3:uid="{2068E79A-BEE0-4F90-BC56-ADF5F49C7B83}" name="Date / Période du choc (Date de début / Durée estimée) "/>
    <tableColumn id="8" xr3:uid="{80D2AC85-7994-43A3-8BBC-9CD34432E34F}" name="Intensité estimée (Faible / Moyenne / Élevée / Critique)"/>
    <tableColumn id="9" xr3:uid="{3E909237-B5EE-4078-8024-C0238B969C40}" name="Severité"/>
    <tableColumn id="10" xr3:uid="{B8DCBD47-A089-481D-9390-FF21835D4AF0}" name="Facteurs de vulnérabilité (Ex : Pauvreté, Accès limité aux services, Déplacement antérieur)_x0009_"/>
    <tableColumn id="11" xr3:uid="{06511C96-5220-411B-9552-333C5ACC8D8E}" name="Impact direct (Avec exemples concrets, Exp.: Déplacement, Décès, Surcharge de santés, maisons detruites, perte de recolte, du bétail...)"/>
    <tableColumn id="12" xr3:uid="{3609F3EE-B08A-42D4-BF13-DAD905C3112D}" name="Impact indirect (Perturbation des marchés agricoles, Augmentation des maladies hydriques…)"/>
    <tableColumn id="13" xr3:uid="{0C2FB0BB-EFE6-4A68-A1ED-8FB44528FBC3}" name="Population affectée (estimation)"/>
    <tableColumn id="14" xr3:uid="{5E08A139-CB50-491D-B8F4-484C8026836F}" name="Sources / Données disponibles justifiants le chocs"/>
    <tableColumn id="15" xr3:uid="{BB711451-C970-4C54-8B1F-BEA87D2A2A4F}" name="Commentaires / Observations"/>
    <tableColumn id="16" xr3:uid="{57D0FD25-A851-4061-A1E1-2638C364432E}" name="P-Code Province"/>
    <tableColumn id="17" xr3:uid="{2452233C-21F7-4D49-AA06-0756B5F15030}" name="P-Code Département"/>
    <tableColumn id="18" xr3:uid="{306DEB9F-C441-40D5-9B5B-CCA66E7D8C1A}" name="Commentaires"/>
  </tableColumns>
  <tableStyleInfo name="TableStyleLight1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58B893-F26A-4850-AE05-AF80C7EE3C95}" name="Tableau4" displayName="Tableau4" ref="A8:D18" totalsRowShown="0" headerRowDxfId="14" headerRowBorderDxfId="13" tableBorderDxfId="12" totalsRowBorderDxfId="11">
  <autoFilter ref="A8:D18" xr:uid="{7058B893-F26A-4850-AE05-AF80C7EE3C95}"/>
  <tableColumns count="4">
    <tableColumn id="1" xr3:uid="{87BC8DB0-93AE-42B6-8738-F28FA02C574F}" name="N° D'ORDRE" dataDxfId="10"/>
    <tableColumn id="2" xr3:uid="{13BE2C6A-59FB-4A9F-95B1-76911FD7825F}" name="CLUSTERS" dataDxfId="9"/>
    <tableColumn id="3" xr3:uid="{F9F7A5C3-D517-4D93-A51A-3F72B0614FC4}" name="REUNION TENUE" dataDxfId="8"/>
    <tableColumn id="4" xr3:uid="{9553DBC5-1BF5-413E-BBCC-0135E4089AB1}" name="RESULTATS D'ANALYSE TRANSMIS" dataDxfId="7"/>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vmlDrawing" Target="../drawings/vmlDrawing1.vml"/><Relationship Id="rId6" Type="http://schemas.microsoft.com/office/2019/04/relationships/namedSheetView" Target="../namedSheetViews/namedSheetView1.xml"/><Relationship Id="rId5" Type="http://schemas.openxmlformats.org/officeDocument/2006/relationships/comments" Target="../comments1.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5.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6.xml"/><Relationship Id="rId1" Type="http://schemas.openxmlformats.org/officeDocument/2006/relationships/drawing" Target="../drawings/drawing3.xml"/><Relationship Id="rId4" Type="http://schemas.microsoft.com/office/2019/04/relationships/namedSheetView" Target="../namedSheetViews/namedSheetView2.xml"/></Relationships>
</file>

<file path=xl/worksheets/_rels/sheet5.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table" Target="../tables/table7.x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pivotTable" Target="../pivotTables/pivotTable7.xml"/><Relationship Id="rId2" Type="http://schemas.openxmlformats.org/officeDocument/2006/relationships/pivotTable" Target="../pivotTables/pivotTable6.xml"/><Relationship Id="rId1" Type="http://schemas.openxmlformats.org/officeDocument/2006/relationships/pivotTable" Target="../pivotTables/pivotTable5.xml"/><Relationship Id="rId6" Type="http://schemas.microsoft.com/office/2007/relationships/slicer" Target="../slicers/slicer4.xml"/><Relationship Id="rId5" Type="http://schemas.openxmlformats.org/officeDocument/2006/relationships/table" Target="../tables/table8.xml"/><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8FFD-28EC-492F-B4D9-ABF62B35976B}">
  <dimension ref="A1:AL77"/>
  <sheetViews>
    <sheetView zoomScale="90" zoomScaleNormal="90" workbookViewId="0">
      <selection activeCell="F17" sqref="F17"/>
    </sheetView>
  </sheetViews>
  <sheetFormatPr baseColWidth="10" defaultRowHeight="14.5" x14ac:dyDescent="0.35"/>
  <cols>
    <col min="1" max="1" width="55.26953125" customWidth="1"/>
    <col min="2" max="2" width="12.08984375" customWidth="1"/>
    <col min="3" max="3" width="20.08984375" customWidth="1"/>
    <col min="4" max="4" width="26.6328125" customWidth="1"/>
    <col min="5" max="5" width="25.453125" customWidth="1"/>
    <col min="6" max="6" width="21.54296875" customWidth="1"/>
    <col min="7" max="7" width="26.1796875" customWidth="1"/>
    <col min="8" max="8" width="23" customWidth="1"/>
    <col min="9" max="9" width="27.08984375" customWidth="1"/>
    <col min="10" max="10" width="52.36328125" customWidth="1"/>
    <col min="11" max="11" width="10.90625" customWidth="1"/>
    <col min="12" max="12" width="23.453125" customWidth="1"/>
    <col min="13" max="13" width="39.6328125" customWidth="1"/>
    <col min="14" max="14" width="5.1796875" customWidth="1"/>
    <col min="15" max="15" width="6.1796875" style="45" customWidth="1"/>
    <col min="16" max="16" width="15.54296875" customWidth="1"/>
    <col min="17" max="17" width="22.6328125" customWidth="1"/>
    <col min="18" max="18" width="54.08984375" customWidth="1"/>
    <col min="19" max="19" width="21" customWidth="1"/>
    <col min="20" max="20" width="15.7265625" customWidth="1"/>
    <col min="21" max="21" width="31.26953125" customWidth="1"/>
    <col min="22" max="22" width="10.7265625" customWidth="1"/>
    <col min="23" max="23" width="17.1796875" bestFit="1" customWidth="1"/>
    <col min="24" max="24" width="21.26953125" bestFit="1" customWidth="1"/>
    <col min="25" max="25" width="14.36328125" bestFit="1" customWidth="1"/>
    <col min="27" max="27" width="17.1796875" bestFit="1" customWidth="1"/>
    <col min="28" max="28" width="21.26953125" bestFit="1" customWidth="1"/>
    <col min="29" max="29" width="14.36328125" bestFit="1" customWidth="1"/>
    <col min="31" max="31" width="17.1796875" bestFit="1" customWidth="1"/>
    <col min="32" max="32" width="21.26953125" bestFit="1" customWidth="1"/>
    <col min="33" max="33" width="18.08984375" bestFit="1" customWidth="1"/>
    <col min="35" max="35" width="14" customWidth="1"/>
    <col min="36" max="36" width="16" customWidth="1"/>
    <col min="37" max="37" width="14" customWidth="1"/>
    <col min="38" max="38" width="10" customWidth="1"/>
  </cols>
  <sheetData>
    <row r="1" spans="1:33" ht="35" thickBot="1" x14ac:dyDescent="0.4">
      <c r="A1" s="62" t="s">
        <v>806</v>
      </c>
      <c r="C1" s="59" t="s">
        <v>768</v>
      </c>
      <c r="D1" s="60"/>
      <c r="E1" s="60"/>
      <c r="F1" s="60"/>
      <c r="G1" s="60"/>
      <c r="H1" s="60"/>
      <c r="I1" s="60"/>
      <c r="J1" s="60"/>
      <c r="K1" s="60"/>
      <c r="L1" s="60"/>
      <c r="M1" s="61"/>
      <c r="Q1" s="48"/>
      <c r="R1" s="48"/>
      <c r="S1" s="48"/>
      <c r="T1" s="48"/>
      <c r="U1" s="48"/>
      <c r="W1" s="58" t="s">
        <v>769</v>
      </c>
      <c r="X1" s="58"/>
      <c r="Y1" s="58"/>
      <c r="Z1" s="58"/>
      <c r="AA1" s="58"/>
      <c r="AB1" s="58"/>
      <c r="AC1" s="58"/>
      <c r="AD1" s="58"/>
      <c r="AE1" s="58"/>
      <c r="AF1" s="58"/>
      <c r="AG1" s="58"/>
    </row>
    <row r="2" spans="1:33" x14ac:dyDescent="0.35">
      <c r="A2" s="62"/>
      <c r="W2" s="21" t="s">
        <v>124</v>
      </c>
      <c r="X2" s="21"/>
      <c r="Y2" s="21"/>
      <c r="AA2" s="22" t="s">
        <v>127</v>
      </c>
      <c r="AB2" s="22"/>
      <c r="AC2" s="22"/>
      <c r="AE2" s="23" t="s">
        <v>128</v>
      </c>
      <c r="AF2" s="23"/>
      <c r="AG2" s="23"/>
    </row>
    <row r="3" spans="1:33" x14ac:dyDescent="0.35">
      <c r="A3" s="62"/>
      <c r="J3" s="41"/>
      <c r="Q3" t="s">
        <v>793</v>
      </c>
    </row>
    <row r="4" spans="1:33" ht="44" customHeight="1" x14ac:dyDescent="0.35">
      <c r="A4" s="62"/>
      <c r="C4" s="52" t="s">
        <v>126</v>
      </c>
      <c r="D4" s="52" t="s">
        <v>770</v>
      </c>
      <c r="E4" s="18" t="s">
        <v>771</v>
      </c>
      <c r="F4" s="18" t="s">
        <v>772</v>
      </c>
      <c r="G4" s="18" t="s">
        <v>790</v>
      </c>
      <c r="H4" s="18" t="s">
        <v>791</v>
      </c>
      <c r="I4" s="18" t="s">
        <v>792</v>
      </c>
      <c r="J4" s="53" t="s">
        <v>807</v>
      </c>
      <c r="W4" s="3" t="s">
        <v>0</v>
      </c>
      <c r="X4" t="s">
        <v>31</v>
      </c>
      <c r="AA4" s="3" t="s">
        <v>0</v>
      </c>
      <c r="AB4" t="s">
        <v>31</v>
      </c>
      <c r="AE4" s="3" t="s">
        <v>0</v>
      </c>
      <c r="AF4" t="s">
        <v>31</v>
      </c>
    </row>
    <row r="5" spans="1:38" x14ac:dyDescent="0.35">
      <c r="A5" s="62"/>
      <c r="C5" s="4" t="s">
        <v>105</v>
      </c>
      <c r="D5" s="2">
        <v>2</v>
      </c>
      <c r="E5" s="2">
        <v>3</v>
      </c>
      <c r="F5" s="2">
        <v>2</v>
      </c>
      <c r="G5" s="2">
        <f>IF(D5&gt;0,1,0)</f>
        <v>1</v>
      </c>
      <c r="H5">
        <f>IF(E5&gt;=1,1,0)</f>
        <v>1</v>
      </c>
      <c r="I5">
        <f>IF(F5&gt;3,1,0)</f>
        <v>0</v>
      </c>
      <c r="J5" s="1">
        <f>(25%*G5)+(25%*H5)+(50%*I5)</f>
        <v>0.5</v>
      </c>
      <c r="N5" s="2"/>
      <c r="O5" s="46"/>
      <c r="P5" s="2"/>
      <c r="Q5" s="2"/>
      <c r="R5" s="2"/>
      <c r="S5" s="2"/>
      <c r="T5" s="2"/>
      <c r="U5" s="2"/>
      <c r="AI5" t="inlineStr" s="73">
        <is>
          <t xml:space="preserve">Indice sécheresse (données secondaires 2024–2026) — détail et paramètres dans la feuille « Indice sécheresse »</t>
        </is>
      </c>
    </row>
    <row r="6" spans="1:38" ht="43.5" x14ac:dyDescent="0.35">
      <c r="A6" s="62"/>
      <c r="C6" s="4" t="s">
        <v>102</v>
      </c>
      <c r="D6" s="2">
        <v>2</v>
      </c>
      <c r="E6" s="2">
        <v>3.6666666666666665</v>
      </c>
      <c r="F6" s="2">
        <v>2</v>
      </c>
      <c r="G6" s="2">
        <f t="shared" ref="G6:G69" si="0">IF(D6&gt;0,1,0)</f>
        <v>1</v>
      </c>
      <c r="H6">
        <f t="shared" ref="H6:H69" si="1">IF(E6&gt;=3,1,0)</f>
        <v>1</v>
      </c>
      <c r="I6">
        <f t="shared" ref="I6:I69" si="2">IF(F6&gt;3,1,0)</f>
        <v>0</v>
      </c>
      <c r="J6" s="1">
        <f t="shared" ref="J6:J69" si="3">(25%*G6)+(25%*H6)+(50%*I6)</f>
        <v>0.5</v>
      </c>
      <c r="N6" s="2"/>
      <c r="O6" s="46"/>
      <c r="P6" s="2"/>
      <c r="Q6" s="47" t="s">
        <v>126</v>
      </c>
      <c r="R6" s="54" t="s">
        <v>808</v>
      </c>
      <c r="S6" s="47" t="s">
        <v>774</v>
      </c>
      <c r="T6" s="47" t="s">
        <v>775</v>
      </c>
      <c r="U6" s="47" t="s">
        <v>776</v>
      </c>
      <c r="W6" s="3" t="s">
        <v>126</v>
      </c>
      <c r="X6" t="s">
        <v>125</v>
      </c>
      <c r="AA6" s="3" t="s">
        <v>126</v>
      </c>
      <c r="AB6" t="s">
        <v>125</v>
      </c>
      <c r="AE6" s="3" t="s">
        <v>10</v>
      </c>
      <c r="AF6" t="s">
        <v>125</v>
      </c>
      <c r="AI6" t="inlineStr" s="65">
        <is>
          <t xml:space="preserve">Indice sécheresse (0–1)</t>
        </is>
      </c>
      <c r="AJ6" t="inlineStr" s="65">
        <is>
          <t xml:space="preserve">Catégorie sécheresse</t>
        </is>
      </c>
      <c r="AK6" t="inlineStr" s="65">
        <is>
          <t xml:space="preserve">Indicateur_Sécheresse</t>
        </is>
      </c>
      <c r="AL6" t="inlineStr" s="65">
        <is>
          <t xml:space="preserve">Rang sécheresse</t>
        </is>
      </c>
    </row>
    <row r="7" spans="1:38" x14ac:dyDescent="0.35">
      <c r="A7" s="62"/>
      <c r="C7" s="4" t="s">
        <v>71</v>
      </c>
      <c r="D7" s="2">
        <v>3</v>
      </c>
      <c r="E7" s="2">
        <v>2.125</v>
      </c>
      <c r="F7" s="2">
        <v>4</v>
      </c>
      <c r="G7" s="2">
        <f t="shared" si="0"/>
        <v>1</v>
      </c>
      <c r="H7">
        <f t="shared" si="1"/>
        <v>0</v>
      </c>
      <c r="I7">
        <f t="shared" si="2"/>
        <v>1</v>
      </c>
      <c r="J7" s="1">
        <f t="shared" si="3"/>
        <v>0.75</v>
      </c>
      <c r="N7" s="2"/>
      <c r="O7" s="46"/>
      <c r="P7" s="2"/>
      <c r="Q7" s="2" t="s">
        <v>105</v>
      </c>
      <c r="R7" s="1">
        <f>AVERAGE(Tableau9[[#This Row],[Indicateur de vulnerabilité Choc Conflit (%)]:[Indicateur de vulnerabilité Choc Catastrophe naturel (%)]])</f>
        <v>0.56666666666666665</v>
      </c>
      <c r="S7" s="1">
        <v>0.4</v>
      </c>
      <c r="T7" s="1">
        <v>1</v>
      </c>
      <c r="U7" s="1">
        <v>0.3</v>
      </c>
      <c r="W7" s="4" t="s">
        <v>105</v>
      </c>
      <c r="X7" s="20">
        <v>0.4</v>
      </c>
      <c r="AA7" s="4" t="s">
        <v>105</v>
      </c>
      <c r="AB7" s="20">
        <v>1</v>
      </c>
      <c r="AE7" s="4" t="s">
        <v>105</v>
      </c>
      <c r="AF7" s="20">
        <v>0.3</v>
      </c>
      <c r="AI7" s="69">
        <f>IFERROR(INDEX('Indice sécheresse'!$AC$6:$AC$75,MATCH($Q7,'Indice sécheresse'!$E$6:$E$75,0)),"")</f>
        <v>0.5404749174</v>
      </c>
      <c r="AJ7" t="str">
        <f>IFERROR(INDEX('Indice sécheresse'!$AE$6:$AE$75,MATCH($Q7,'Indice sécheresse'!$E$6:$E$75,0)),"")</f>
        <v>Élevé</v>
      </c>
      <c r="AK7" s="67">
        <f>IFERROR(INDEX('Indice sécheresse'!$AF$6:$AF$75,MATCH($Q7,'Indice sécheresse'!$E$6:$E$75,0)),"")</f>
        <v>1</v>
      </c>
      <c r="AL7" s="67">
        <f>IFERROR(INDEX('Indice sécheresse'!$AD$6:$AD$75,MATCH($Q7,'Indice sécheresse'!$E$6:$E$75,0)),"")</f>
        <v>25</v>
      </c>
    </row>
    <row r="8" spans="1:38" x14ac:dyDescent="0.35">
      <c r="A8" s="62"/>
      <c r="C8" s="4" t="s">
        <v>37</v>
      </c>
      <c r="D8" s="2">
        <v>2</v>
      </c>
      <c r="E8" s="2">
        <v>2.6666666666666665</v>
      </c>
      <c r="F8" s="2">
        <v>3</v>
      </c>
      <c r="G8" s="2">
        <f t="shared" si="0"/>
        <v>1</v>
      </c>
      <c r="H8">
        <f t="shared" si="1"/>
        <v>0</v>
      </c>
      <c r="I8">
        <f t="shared" si="2"/>
        <v>0</v>
      </c>
      <c r="J8" s="1">
        <f t="shared" si="3"/>
        <v>0.25</v>
      </c>
      <c r="N8" s="2"/>
      <c r="O8" s="46"/>
      <c r="P8" s="2"/>
      <c r="Q8" s="2" t="s">
        <v>102</v>
      </c>
      <c r="R8" s="1">
        <f>AVERAGE(Tableau9[[#This Row],[Indicateur de vulnerabilité Choc Conflit (%)]:[Indicateur de vulnerabilité Choc Catastrophe naturel (%)]])</f>
        <v>0.79999999999999993</v>
      </c>
      <c r="S8" s="1">
        <v>0.4</v>
      </c>
      <c r="T8" s="1">
        <v>1</v>
      </c>
      <c r="U8" s="1">
        <v>1</v>
      </c>
      <c r="W8" s="4" t="s">
        <v>102</v>
      </c>
      <c r="X8" s="20">
        <v>0.4</v>
      </c>
      <c r="AA8" s="4" t="s">
        <v>102</v>
      </c>
      <c r="AB8" s="20">
        <v>1</v>
      </c>
      <c r="AE8" s="4" t="s">
        <v>102</v>
      </c>
      <c r="AF8" s="20">
        <v>1</v>
      </c>
      <c r="AI8" s="69">
        <f>IFERROR(INDEX('Indice sécheresse'!$AC$6:$AC$75,MATCH($Q8,'Indice sécheresse'!$E$6:$E$75,0)),"")</f>
        <v>0.442219475</v>
      </c>
      <c r="AJ8" t="str">
        <f>IFERROR(INDEX('Indice sécheresse'!$AE$6:$AE$75,MATCH($Q8,'Indice sécheresse'!$E$6:$E$75,0)),"")</f>
        <v>Élevé</v>
      </c>
      <c r="AK8" s="67">
        <f>IFERROR(INDEX('Indice sécheresse'!$AF$6:$AF$75,MATCH($Q8,'Indice sécheresse'!$E$6:$E$75,0)),"")</f>
        <v>0</v>
      </c>
      <c r="AL8" s="67">
        <f>IFERROR(INDEX('Indice sécheresse'!$AD$6:$AD$75,MATCH($Q8,'Indice sécheresse'!$E$6:$E$75,0)),"")</f>
        <v>41</v>
      </c>
    </row>
    <row r="9" spans="1:38" x14ac:dyDescent="0.35">
      <c r="A9" s="62"/>
      <c r="C9" s="4" t="s">
        <v>48</v>
      </c>
      <c r="D9" s="2">
        <v>3</v>
      </c>
      <c r="E9" s="2">
        <v>2.8888888888888888</v>
      </c>
      <c r="F9" s="2">
        <v>7</v>
      </c>
      <c r="G9" s="2">
        <f t="shared" si="0"/>
        <v>1</v>
      </c>
      <c r="H9">
        <f t="shared" si="1"/>
        <v>0</v>
      </c>
      <c r="I9">
        <f t="shared" si="2"/>
        <v>1</v>
      </c>
      <c r="J9" s="1">
        <f t="shared" si="3"/>
        <v>0.75</v>
      </c>
      <c r="N9" s="2"/>
      <c r="O9" s="46"/>
      <c r="P9" s="2"/>
      <c r="Q9" s="2" t="s">
        <v>71</v>
      </c>
      <c r="R9" s="1">
        <f>AVERAGE(Tableau9[[#This Row],[Indicateur de vulnerabilité Choc Conflit (%)]:[Indicateur de vulnerabilité Choc Catastrophe naturel (%)]])</f>
        <v>0.33333333333333331</v>
      </c>
      <c r="S9" s="1">
        <v>0</v>
      </c>
      <c r="T9" s="1">
        <v>0.5</v>
      </c>
      <c r="U9" s="1">
        <v>0.5</v>
      </c>
      <c r="W9" s="4" t="s">
        <v>71</v>
      </c>
      <c r="X9" s="20">
        <v>0</v>
      </c>
      <c r="AA9" s="4" t="s">
        <v>71</v>
      </c>
      <c r="AB9" s="20">
        <v>0.5</v>
      </c>
      <c r="AE9" s="4" t="s">
        <v>71</v>
      </c>
      <c r="AF9" s="20">
        <v>0.5</v>
      </c>
      <c r="AI9" s="69">
        <f>IFERROR(INDEX('Indice sécheresse'!$AC$6:$AC$75,MATCH($Q9,'Indice sécheresse'!$E$6:$E$75,0)),"")</f>
        <v>0.3366273823</v>
      </c>
      <c r="AJ9" t="str">
        <f>IFERROR(INDEX('Indice sécheresse'!$AE$6:$AE$75,MATCH($Q9,'Indice sécheresse'!$E$6:$E$75,0)),"")</f>
        <v>Modéré</v>
      </c>
      <c r="AK9" s="67">
        <f>IFERROR(INDEX('Indice sécheresse'!$AF$6:$AF$75,MATCH($Q9,'Indice sécheresse'!$E$6:$E$75,0)),"")</f>
        <v>0</v>
      </c>
      <c r="AL9" s="67">
        <f>IFERROR(INDEX('Indice sécheresse'!$AD$6:$AD$75,MATCH($Q9,'Indice sécheresse'!$E$6:$E$75,0)),"")</f>
        <v>54</v>
      </c>
    </row>
    <row r="10" spans="1:38" x14ac:dyDescent="0.35">
      <c r="A10" s="62"/>
      <c r="C10" s="4" t="s">
        <v>65</v>
      </c>
      <c r="D10" s="2">
        <v>3</v>
      </c>
      <c r="E10" s="2">
        <v>2.6666666666666665</v>
      </c>
      <c r="F10" s="2">
        <v>3</v>
      </c>
      <c r="G10" s="2">
        <f t="shared" si="0"/>
        <v>1</v>
      </c>
      <c r="H10">
        <f t="shared" si="1"/>
        <v>0</v>
      </c>
      <c r="I10">
        <f t="shared" si="2"/>
        <v>0</v>
      </c>
      <c r="J10" s="1">
        <f t="shared" si="3"/>
        <v>0.25</v>
      </c>
      <c r="N10" s="2"/>
      <c r="O10" s="46"/>
      <c r="P10" s="2"/>
      <c r="Q10" s="2" t="s">
        <v>37</v>
      </c>
      <c r="R10" s="1">
        <f>AVERAGE(Tableau9[[#This Row],[Indicateur de vulnerabilité Choc Conflit (%)]:[Indicateur de vulnerabilité Choc Catastrophe naturel (%)]])</f>
        <v>0.58333333333333337</v>
      </c>
      <c r="S10" s="1">
        <v>0.8</v>
      </c>
      <c r="T10" s="1">
        <v>0.5</v>
      </c>
      <c r="U10" s="1">
        <v>0.45</v>
      </c>
      <c r="W10" s="4" t="s">
        <v>37</v>
      </c>
      <c r="X10" s="20">
        <v>0.8</v>
      </c>
      <c r="AA10" s="4" t="s">
        <v>37</v>
      </c>
      <c r="AB10" s="20">
        <v>0.5</v>
      </c>
      <c r="AE10" s="4" t="s">
        <v>37</v>
      </c>
      <c r="AF10" s="20">
        <v>0.45</v>
      </c>
      <c r="AI10" s="69">
        <f>IFERROR(INDEX('Indice sécheresse'!$AC$6:$AC$75,MATCH($Q10,'Indice sécheresse'!$E$6:$E$75,0)),"")</f>
        <v>0.2800014888</v>
      </c>
      <c r="AJ10" t="str">
        <f>IFERROR(INDEX('Indice sécheresse'!$AE$6:$AE$75,MATCH($Q10,'Indice sécheresse'!$E$6:$E$75,0)),"")</f>
        <v>Modéré</v>
      </c>
      <c r="AK10" s="67">
        <f>IFERROR(INDEX('Indice sécheresse'!$AF$6:$AF$75,MATCH($Q10,'Indice sécheresse'!$E$6:$E$75,0)),"")</f>
        <v>0</v>
      </c>
      <c r="AL10" s="67">
        <f>IFERROR(INDEX('Indice sécheresse'!$AD$6:$AD$75,MATCH($Q10,'Indice sécheresse'!$E$6:$E$75,0)),"")</f>
        <v>57</v>
      </c>
    </row>
    <row r="11" spans="1:38" x14ac:dyDescent="0.35">
      <c r="A11" s="62"/>
      <c r="C11" s="4" t="s">
        <v>72</v>
      </c>
      <c r="D11" s="2">
        <v>1</v>
      </c>
      <c r="E11" s="2">
        <v>3</v>
      </c>
      <c r="F11" s="2">
        <v>2</v>
      </c>
      <c r="G11" s="2">
        <f t="shared" si="0"/>
        <v>1</v>
      </c>
      <c r="H11">
        <f t="shared" si="1"/>
        <v>1</v>
      </c>
      <c r="I11">
        <f t="shared" si="2"/>
        <v>0</v>
      </c>
      <c r="J11" s="1">
        <f t="shared" si="3"/>
        <v>0.5</v>
      </c>
      <c r="N11" s="2"/>
      <c r="O11" s="46"/>
      <c r="P11" s="2"/>
      <c r="Q11" s="2" t="s">
        <v>48</v>
      </c>
      <c r="R11" s="1">
        <f>AVERAGE(Tableau9[[#This Row],[Indicateur de vulnerabilité Choc Conflit (%)]:[Indicateur de vulnerabilité Choc Catastrophe naturel (%)]])</f>
        <v>0.66666666666666663</v>
      </c>
      <c r="S11" s="1">
        <v>0.8</v>
      </c>
      <c r="T11" s="1">
        <v>1</v>
      </c>
      <c r="U11" s="1">
        <v>0.2</v>
      </c>
      <c r="W11" s="4" t="s">
        <v>48</v>
      </c>
      <c r="X11" s="20">
        <v>0.8</v>
      </c>
      <c r="AA11" s="4" t="s">
        <v>48</v>
      </c>
      <c r="AB11" s="20">
        <v>1</v>
      </c>
      <c r="AE11" s="4" t="s">
        <v>48</v>
      </c>
      <c r="AF11" s="20">
        <v>0.2</v>
      </c>
      <c r="AI11" s="69">
        <f>IFERROR(INDEX('Indice sécheresse'!$AC$6:$AC$75,MATCH($Q11,'Indice sécheresse'!$E$6:$E$75,0)),"")</f>
        <v>0.6191084267</v>
      </c>
      <c r="AJ11" t="str">
        <f>IFERROR(INDEX('Indice sécheresse'!$AE$6:$AE$75,MATCH($Q11,'Indice sécheresse'!$E$6:$E$75,0)),"")</f>
        <v>Très élevé</v>
      </c>
      <c r="AK11" s="67">
        <f>IFERROR(INDEX('Indice sécheresse'!$AF$6:$AF$75,MATCH($Q11,'Indice sécheresse'!$E$6:$E$75,0)),"")</f>
        <v>1</v>
      </c>
      <c r="AL11" s="67">
        <f>IFERROR(INDEX('Indice sécheresse'!$AD$6:$AD$75,MATCH($Q11,'Indice sécheresse'!$E$6:$E$75,0)),"")</f>
        <v>18</v>
      </c>
    </row>
    <row r="12" spans="1:38" x14ac:dyDescent="0.35">
      <c r="A12" s="62"/>
      <c r="C12" s="4" t="s">
        <v>103</v>
      </c>
      <c r="D12" s="2">
        <v>3</v>
      </c>
      <c r="E12" s="2">
        <v>2.4444444444444446</v>
      </c>
      <c r="F12" s="2">
        <v>3</v>
      </c>
      <c r="G12" s="2">
        <f t="shared" si="0"/>
        <v>1</v>
      </c>
      <c r="H12">
        <f t="shared" si="1"/>
        <v>0</v>
      </c>
      <c r="I12">
        <f t="shared" si="2"/>
        <v>0</v>
      </c>
      <c r="J12" s="1">
        <f t="shared" si="3"/>
        <v>0.25</v>
      </c>
      <c r="N12" s="2"/>
      <c r="O12" s="46"/>
      <c r="P12" s="2"/>
      <c r="Q12" s="2" t="s">
        <v>65</v>
      </c>
      <c r="R12" s="1">
        <f>AVERAGE(Tableau9[[#This Row],[Indicateur de vulnerabilité Choc Conflit (%)]:[Indicateur de vulnerabilité Choc Catastrophe naturel (%)]])</f>
        <v>0.33333333333333331</v>
      </c>
      <c r="S12" s="1">
        <v>0</v>
      </c>
      <c r="T12" s="1">
        <v>1</v>
      </c>
      <c r="U12" s="1">
        <v>0</v>
      </c>
      <c r="W12" s="4" t="s">
        <v>65</v>
      </c>
      <c r="X12" s="20">
        <v>0</v>
      </c>
      <c r="AA12" s="4" t="s">
        <v>65</v>
      </c>
      <c r="AB12" s="20">
        <v>1</v>
      </c>
      <c r="AE12" s="4" t="s">
        <v>65</v>
      </c>
      <c r="AF12" s="20">
        <v>0</v>
      </c>
      <c r="AI12" s="69">
        <f>IFERROR(INDEX('Indice sécheresse'!$AC$6:$AC$75,MATCH($Q12,'Indice sécheresse'!$E$6:$E$75,0)),"")</f>
        <v>0.3032980687</v>
      </c>
      <c r="AJ12" t="str">
        <f>IFERROR(INDEX('Indice sécheresse'!$AE$6:$AE$75,MATCH($Q12,'Indice sécheresse'!$E$6:$E$75,0)),"")</f>
        <v>Modéré</v>
      </c>
      <c r="AK12" s="67">
        <f>IFERROR(INDEX('Indice sécheresse'!$AF$6:$AF$75,MATCH($Q12,'Indice sécheresse'!$E$6:$E$75,0)),"")</f>
        <v>0</v>
      </c>
      <c r="AL12" s="67">
        <f>IFERROR(INDEX('Indice sécheresse'!$AD$6:$AD$75,MATCH($Q12,'Indice sécheresse'!$E$6:$E$75,0)),"")</f>
        <v>56</v>
      </c>
    </row>
    <row r="13" spans="1:38" x14ac:dyDescent="0.35">
      <c r="A13" s="62"/>
      <c r="C13" s="4" t="s">
        <v>267</v>
      </c>
      <c r="D13" s="2">
        <v>3</v>
      </c>
      <c r="E13" s="2">
        <v>2.4615384615384617</v>
      </c>
      <c r="F13" s="2">
        <v>4</v>
      </c>
      <c r="G13" s="2">
        <f t="shared" si="0"/>
        <v>1</v>
      </c>
      <c r="H13">
        <f t="shared" si="1"/>
        <v>0</v>
      </c>
      <c r="I13">
        <f t="shared" si="2"/>
        <v>1</v>
      </c>
      <c r="J13" s="1">
        <f t="shared" si="3"/>
        <v>0.75</v>
      </c>
      <c r="N13" s="2"/>
      <c r="O13" s="46"/>
      <c r="P13" s="2"/>
      <c r="Q13" s="2" t="s">
        <v>72</v>
      </c>
      <c r="R13" s="1">
        <f>AVERAGE(Tableau9[[#This Row],[Indicateur de vulnerabilité Choc Conflit (%)]:[Indicateur de vulnerabilité Choc Catastrophe naturel (%)]])</f>
        <v>0.31666666666666665</v>
      </c>
      <c r="S13" s="1">
        <v>0</v>
      </c>
      <c r="T13" s="1">
        <v>0.5</v>
      </c>
      <c r="U13" s="1">
        <v>0.45</v>
      </c>
      <c r="W13" s="4" t="s">
        <v>72</v>
      </c>
      <c r="X13" s="20">
        <v>0</v>
      </c>
      <c r="AA13" s="4" t="s">
        <v>72</v>
      </c>
      <c r="AB13" s="20">
        <v>0.5</v>
      </c>
      <c r="AE13" s="4" t="s">
        <v>72</v>
      </c>
      <c r="AF13" s="20">
        <v>0.45</v>
      </c>
      <c r="AI13" s="69">
        <f>IFERROR(INDEX('Indice sécheresse'!$AC$6:$AC$75,MATCH($Q13,'Indice sécheresse'!$E$6:$E$75,0)),"")</f>
        <v>0.3196636244</v>
      </c>
      <c r="AJ13" t="str">
        <f>IFERROR(INDEX('Indice sécheresse'!$AE$6:$AE$75,MATCH($Q13,'Indice sécheresse'!$E$6:$E$75,0)),"")</f>
        <v>Modéré</v>
      </c>
      <c r="AK13" s="67">
        <f>IFERROR(INDEX('Indice sécheresse'!$AF$6:$AF$75,MATCH($Q13,'Indice sécheresse'!$E$6:$E$75,0)),"")</f>
        <v>0</v>
      </c>
      <c r="AL13" s="67">
        <f>IFERROR(INDEX('Indice sécheresse'!$AD$6:$AD$75,MATCH($Q13,'Indice sécheresse'!$E$6:$E$75,0)),"")</f>
        <v>55</v>
      </c>
    </row>
    <row r="14" spans="1:38" x14ac:dyDescent="0.35">
      <c r="A14" s="62"/>
      <c r="C14" s="4" t="s">
        <v>88</v>
      </c>
      <c r="D14" s="2">
        <v>2</v>
      </c>
      <c r="E14" s="2">
        <v>2.4285714285714284</v>
      </c>
      <c r="F14" s="2">
        <v>6</v>
      </c>
      <c r="G14" s="2">
        <f t="shared" si="0"/>
        <v>1</v>
      </c>
      <c r="H14">
        <f t="shared" si="1"/>
        <v>0</v>
      </c>
      <c r="I14">
        <f t="shared" si="2"/>
        <v>1</v>
      </c>
      <c r="J14" s="1">
        <f t="shared" si="3"/>
        <v>0.75</v>
      </c>
      <c r="N14" s="2"/>
      <c r="O14" s="46"/>
      <c r="P14" s="2"/>
      <c r="Q14" s="2" t="s">
        <v>103</v>
      </c>
      <c r="R14" s="1">
        <f>AVERAGE(Tableau9[[#This Row],[Indicateur de vulnerabilité Choc Conflit (%)]:[Indicateur de vulnerabilité Choc Catastrophe naturel (%)]])</f>
        <v>0.6333333333333333</v>
      </c>
      <c r="S14" s="1">
        <v>0.4</v>
      </c>
      <c r="T14" s="1">
        <v>0.5</v>
      </c>
      <c r="U14" s="1">
        <v>1</v>
      </c>
      <c r="W14" s="4" t="s">
        <v>103</v>
      </c>
      <c r="X14" s="20">
        <v>0.4</v>
      </c>
      <c r="AA14" s="4" t="s">
        <v>103</v>
      </c>
      <c r="AB14" s="20">
        <v>0.5</v>
      </c>
      <c r="AE14" s="4" t="s">
        <v>103</v>
      </c>
      <c r="AF14" s="20">
        <v>1</v>
      </c>
      <c r="AI14" s="69">
        <f>IFERROR(INDEX('Indice sécheresse'!$AC$6:$AC$75,MATCH($Q14,'Indice sécheresse'!$E$6:$E$75,0)),"")</f>
        <v>0.3837323018</v>
      </c>
      <c r="AJ14" t="str">
        <f>IFERROR(INDEX('Indice sécheresse'!$AE$6:$AE$75,MATCH($Q14,'Indice sécheresse'!$E$6:$E$75,0)),"")</f>
        <v>Modéré</v>
      </c>
      <c r="AK14" s="67">
        <f>IFERROR(INDEX('Indice sécheresse'!$AF$6:$AF$75,MATCH($Q14,'Indice sécheresse'!$E$6:$E$75,0)),"")</f>
        <v>0</v>
      </c>
      <c r="AL14" s="67">
        <f>IFERROR(INDEX('Indice sécheresse'!$AD$6:$AD$75,MATCH($Q14,'Indice sécheresse'!$E$6:$E$75,0)),"")</f>
        <v>46</v>
      </c>
    </row>
    <row r="15" spans="1:38" x14ac:dyDescent="0.35">
      <c r="A15" s="62"/>
      <c r="C15" s="4" t="s">
        <v>170</v>
      </c>
      <c r="D15" s="2">
        <v>2</v>
      </c>
      <c r="E15" s="2">
        <v>2.3333333333333335</v>
      </c>
      <c r="F15" s="2">
        <v>3</v>
      </c>
      <c r="G15" s="2">
        <f t="shared" si="0"/>
        <v>1</v>
      </c>
      <c r="H15">
        <f t="shared" si="1"/>
        <v>0</v>
      </c>
      <c r="I15">
        <f t="shared" si="2"/>
        <v>0</v>
      </c>
      <c r="J15" s="1">
        <f t="shared" si="3"/>
        <v>0.25</v>
      </c>
      <c r="N15" s="2"/>
      <c r="O15" s="46"/>
      <c r="P15" s="2"/>
      <c r="Q15" s="2" t="s">
        <v>98</v>
      </c>
      <c r="R15" s="1">
        <f>AVERAGE(Tableau9[[#This Row],[Indicateur de vulnerabilité Choc Conflit (%)]:[Indicateur de vulnerabilité Choc Catastrophe naturel (%)]])</f>
        <v>0.54999999999999993</v>
      </c>
      <c r="S15" s="1">
        <v>0.4</v>
      </c>
      <c r="T15" s="1">
        <v>0.5</v>
      </c>
      <c r="U15" s="1">
        <v>0.75</v>
      </c>
      <c r="W15" s="4" t="s">
        <v>98</v>
      </c>
      <c r="X15" s="20">
        <v>0.4</v>
      </c>
      <c r="AA15" s="4" t="s">
        <v>98</v>
      </c>
      <c r="AB15" s="20">
        <v>0.5</v>
      </c>
      <c r="AE15" s="4" t="s">
        <v>98</v>
      </c>
      <c r="AF15" s="20">
        <v>0.75</v>
      </c>
      <c r="AI15" s="69">
        <f>IFERROR(INDEX('Indice sécheresse'!$AC$6:$AC$75,MATCH($Q15,'Indice sécheresse'!$E$6:$E$75,0)),"")</f>
        <v>0.2531253435</v>
      </c>
      <c r="AJ15" t="str">
        <f>IFERROR(INDEX('Indice sécheresse'!$AE$6:$AE$75,MATCH($Q15,'Indice sécheresse'!$E$6:$E$75,0)),"")</f>
        <v>Modéré</v>
      </c>
      <c r="AK15" s="67">
        <f>IFERROR(INDEX('Indice sécheresse'!$AF$6:$AF$75,MATCH($Q15,'Indice sécheresse'!$E$6:$E$75,0)),"")</f>
        <v>0</v>
      </c>
      <c r="AL15" s="67">
        <f>IFERROR(INDEX('Indice sécheresse'!$AD$6:$AD$75,MATCH($Q15,'Indice sécheresse'!$E$6:$E$75,0)),"")</f>
        <v>61</v>
      </c>
    </row>
    <row r="16" spans="1:38" x14ac:dyDescent="0.35">
      <c r="A16" s="62"/>
      <c r="C16" s="4" t="s">
        <v>180</v>
      </c>
      <c r="D16" s="2">
        <v>2</v>
      </c>
      <c r="E16" s="2">
        <v>2.2000000000000002</v>
      </c>
      <c r="F16" s="2">
        <v>3</v>
      </c>
      <c r="G16" s="2">
        <f t="shared" si="0"/>
        <v>1</v>
      </c>
      <c r="H16">
        <f t="shared" si="1"/>
        <v>0</v>
      </c>
      <c r="I16">
        <f t="shared" si="2"/>
        <v>0</v>
      </c>
      <c r="J16" s="1">
        <f t="shared" si="3"/>
        <v>0.25</v>
      </c>
      <c r="N16" s="2"/>
      <c r="O16" s="46"/>
      <c r="P16" s="2"/>
      <c r="Q16" s="2" t="s">
        <v>57</v>
      </c>
      <c r="R16" s="1">
        <f>AVERAGE(Tableau9[[#This Row],[Indicateur de vulnerabilité Choc Conflit (%)]:[Indicateur de vulnerabilité Choc Catastrophe naturel (%)]])</f>
        <v>0.23333333333333331</v>
      </c>
      <c r="S16" s="1">
        <v>0</v>
      </c>
      <c r="T16" s="1">
        <v>0.5</v>
      </c>
      <c r="U16" s="1">
        <v>0.2</v>
      </c>
      <c r="W16" s="4" t="s">
        <v>57</v>
      </c>
      <c r="X16" s="20">
        <v>0</v>
      </c>
      <c r="AA16" s="4" t="s">
        <v>57</v>
      </c>
      <c r="AB16" s="20">
        <v>0.5</v>
      </c>
      <c r="AE16" s="4" t="s">
        <v>57</v>
      </c>
      <c r="AF16" s="20">
        <v>0.2</v>
      </c>
      <c r="AI16" s="69">
        <f>IFERROR(INDEX('Indice sécheresse'!$AC$6:$AC$75,MATCH($Q16,'Indice sécheresse'!$E$6:$E$75,0)),"")</f>
        <v>0.7289443018</v>
      </c>
      <c r="AJ16" t="str">
        <f>IFERROR(INDEX('Indice sécheresse'!$AE$6:$AE$75,MATCH($Q16,'Indice sécheresse'!$E$6:$E$75,0)),"")</f>
        <v>Très élevé</v>
      </c>
      <c r="AK16" s="67">
        <f>IFERROR(INDEX('Indice sécheresse'!$AF$6:$AF$75,MATCH($Q16,'Indice sécheresse'!$E$6:$E$75,0)),"")</f>
        <v>1</v>
      </c>
      <c r="AL16" s="67">
        <f>IFERROR(INDEX('Indice sécheresse'!$AD$6:$AD$75,MATCH($Q16,'Indice sécheresse'!$E$6:$E$75,0)),"")</f>
        <v>5</v>
      </c>
    </row>
    <row r="17" spans="1:32" x14ac:dyDescent="0.35">
      <c r="A17" s="62"/>
      <c r="C17" s="4" t="s">
        <v>182</v>
      </c>
      <c r="D17" s="2">
        <v>2</v>
      </c>
      <c r="E17" s="2">
        <v>2.2222222222222223</v>
      </c>
      <c r="F17" s="2">
        <v>3</v>
      </c>
      <c r="G17" s="2">
        <f t="shared" si="0"/>
        <v>1</v>
      </c>
      <c r="H17">
        <f t="shared" si="1"/>
        <v>0</v>
      </c>
      <c r="I17">
        <f t="shared" si="2"/>
        <v>0</v>
      </c>
      <c r="J17" s="1">
        <f t="shared" si="3"/>
        <v>0.25</v>
      </c>
      <c r="N17" s="2"/>
      <c r="O17" s="46"/>
      <c r="P17" s="2"/>
      <c r="Q17" s="2" t="s">
        <v>58</v>
      </c>
      <c r="R17" s="1">
        <f>AVERAGE(Tableau9[[#This Row],[Indicateur de vulnerabilité Choc Conflit (%)]:[Indicateur de vulnerabilité Choc Catastrophe naturel (%)]])</f>
        <v>0.33333333333333331</v>
      </c>
      <c r="S17" s="1">
        <v>0</v>
      </c>
      <c r="T17" s="1">
        <v>0.5</v>
      </c>
      <c r="U17" s="1">
        <v>0.5</v>
      </c>
      <c r="W17" s="4" t="s">
        <v>58</v>
      </c>
      <c r="X17" s="20">
        <v>0</v>
      </c>
      <c r="AA17" s="4" t="s">
        <v>58</v>
      </c>
      <c r="AB17" s="20">
        <v>0.5</v>
      </c>
      <c r="AE17" s="4" t="s">
        <v>58</v>
      </c>
      <c r="AF17" s="20">
        <v>0.5</v>
      </c>
      <c r="AI17" s="69">
        <f>IFERROR(INDEX('Indice sécheresse'!$AC$6:$AC$75,MATCH($Q17,'Indice sécheresse'!$E$6:$E$75,0)),"")</f>
        <v>0.5314109227</v>
      </c>
      <c r="AJ17" t="str">
        <f>IFERROR(INDEX('Indice sécheresse'!$AE$6:$AE$75,MATCH($Q17,'Indice sécheresse'!$E$6:$E$75,0)),"")</f>
        <v>Élevé</v>
      </c>
      <c r="AK17" s="67">
        <f>IFERROR(INDEX('Indice sécheresse'!$AF$6:$AF$75,MATCH($Q17,'Indice sécheresse'!$E$6:$E$75,0)),"")</f>
        <v>1</v>
      </c>
      <c r="AL17" s="67">
        <f>IFERROR(INDEX('Indice sécheresse'!$AD$6:$AD$75,MATCH($Q17,'Indice sécheresse'!$E$6:$E$75,0)),"")</f>
        <v>26</v>
      </c>
    </row>
    <row r="18" spans="1:32" x14ac:dyDescent="0.35">
      <c r="A18" s="62"/>
      <c r="C18" s="4" t="s">
        <v>60</v>
      </c>
      <c r="D18" s="2">
        <v>3</v>
      </c>
      <c r="E18" s="2">
        <v>2.5555555555555554</v>
      </c>
      <c r="F18" s="2">
        <v>4</v>
      </c>
      <c r="G18" s="2">
        <f t="shared" si="0"/>
        <v>1</v>
      </c>
      <c r="H18">
        <f t="shared" si="1"/>
        <v>0</v>
      </c>
      <c r="I18">
        <f t="shared" si="2"/>
        <v>1</v>
      </c>
      <c r="J18" s="1">
        <f t="shared" si="3"/>
        <v>0.75</v>
      </c>
      <c r="N18" s="2"/>
      <c r="O18" s="46"/>
      <c r="P18" s="2"/>
      <c r="Q18" s="2" t="s">
        <v>59</v>
      </c>
      <c r="R18" s="1">
        <f>AVERAGE(Tableau9[[#This Row],[Indicateur de vulnerabilité Choc Conflit (%)]:[Indicateur de vulnerabilité Choc Catastrophe naturel (%)]])</f>
        <v>0.33333333333333331</v>
      </c>
      <c r="S18" s="1">
        <v>0</v>
      </c>
      <c r="T18" s="1">
        <v>0.5</v>
      </c>
      <c r="U18" s="1">
        <v>0.5</v>
      </c>
      <c r="W18" s="4" t="s">
        <v>59</v>
      </c>
      <c r="X18" s="20">
        <v>0</v>
      </c>
      <c r="AA18" s="4" t="s">
        <v>59</v>
      </c>
      <c r="AB18" s="20">
        <v>0.5</v>
      </c>
      <c r="AE18" s="4" t="s">
        <v>59</v>
      </c>
      <c r="AF18" s="20">
        <v>0.5</v>
      </c>
      <c r="AI18" s="69">
        <f>IFERROR(INDEX('Indice sécheresse'!$AC$6:$AC$75,MATCH($Q18,'Indice sécheresse'!$E$6:$E$75,0)),"")</f>
        <v>0.6718938677</v>
      </c>
      <c r="AJ18" t="str">
        <f>IFERROR(INDEX('Indice sécheresse'!$AE$6:$AE$75,MATCH($Q18,'Indice sécheresse'!$E$6:$E$75,0)),"")</f>
        <v>Très élevé</v>
      </c>
      <c r="AK18" s="67">
        <f>IFERROR(INDEX('Indice sécheresse'!$AF$6:$AF$75,MATCH($Q18,'Indice sécheresse'!$E$6:$E$75,0)),"")</f>
        <v>1</v>
      </c>
      <c r="AL18" s="67">
        <f>IFERROR(INDEX('Indice sécheresse'!$AD$6:$AD$75,MATCH($Q18,'Indice sécheresse'!$E$6:$E$75,0)),"")</f>
        <v>12</v>
      </c>
    </row>
    <row r="19" spans="1:32" x14ac:dyDescent="0.35">
      <c r="A19" s="62"/>
      <c r="C19" s="4" t="s">
        <v>61</v>
      </c>
      <c r="D19" s="2">
        <v>3</v>
      </c>
      <c r="E19" s="2">
        <v>1.8571428571428572</v>
      </c>
      <c r="F19" s="2">
        <v>3</v>
      </c>
      <c r="G19" s="2">
        <f t="shared" si="0"/>
        <v>1</v>
      </c>
      <c r="H19">
        <f t="shared" si="1"/>
        <v>0</v>
      </c>
      <c r="I19">
        <f t="shared" si="2"/>
        <v>0</v>
      </c>
      <c r="J19" s="1">
        <f t="shared" si="3"/>
        <v>0.25</v>
      </c>
      <c r="N19" s="2"/>
      <c r="O19" s="46"/>
      <c r="P19" s="2"/>
      <c r="Q19" s="2" t="s">
        <v>88</v>
      </c>
      <c r="R19" s="1">
        <f>AVERAGE(Tableau9[[#This Row],[Indicateur de vulnerabilité Choc Conflit (%)]:[Indicateur de vulnerabilité Choc Catastrophe naturel (%)]])</f>
        <v>0.45</v>
      </c>
      <c r="S19" s="1">
        <v>0.4</v>
      </c>
      <c r="T19" s="1">
        <v>0.5</v>
      </c>
      <c r="U19" s="1">
        <v>0.45</v>
      </c>
      <c r="W19" s="4" t="s">
        <v>88</v>
      </c>
      <c r="X19" s="20">
        <v>0.4</v>
      </c>
      <c r="AA19" s="4" t="s">
        <v>88</v>
      </c>
      <c r="AB19" s="20">
        <v>0.5</v>
      </c>
      <c r="AE19" s="4" t="s">
        <v>88</v>
      </c>
      <c r="AF19" s="20">
        <v>0.45</v>
      </c>
      <c r="AI19" s="69">
        <f>IFERROR(INDEX('Indice sécheresse'!$AC$6:$AC$75,MATCH($Q19,'Indice sécheresse'!$E$6:$E$75,0)),"")</f>
        <v>0.5448847546</v>
      </c>
      <c r="AJ19" t="str">
        <f>IFERROR(INDEX('Indice sécheresse'!$AE$6:$AE$75,MATCH($Q19,'Indice sécheresse'!$E$6:$E$75,0)),"")</f>
        <v>Élevé</v>
      </c>
      <c r="AK19" s="67">
        <f>IFERROR(INDEX('Indice sécheresse'!$AF$6:$AF$75,MATCH($Q19,'Indice sécheresse'!$E$6:$E$75,0)),"")</f>
        <v>1</v>
      </c>
      <c r="AL19" s="67">
        <f>IFERROR(INDEX('Indice sécheresse'!$AD$6:$AD$75,MATCH($Q19,'Indice sécheresse'!$E$6:$E$75,0)),"")</f>
        <v>24</v>
      </c>
    </row>
    <row r="20" spans="1:32" x14ac:dyDescent="0.35">
      <c r="A20" s="62"/>
      <c r="C20" s="4" t="s">
        <v>112</v>
      </c>
      <c r="D20" s="2">
        <v>1</v>
      </c>
      <c r="E20" s="2">
        <v>2.5</v>
      </c>
      <c r="F20" s="2">
        <v>2</v>
      </c>
      <c r="G20" s="2">
        <f t="shared" si="0"/>
        <v>1</v>
      </c>
      <c r="H20">
        <f t="shared" si="1"/>
        <v>0</v>
      </c>
      <c r="I20">
        <f t="shared" si="2"/>
        <v>0</v>
      </c>
      <c r="J20" s="1">
        <f t="shared" si="3"/>
        <v>0.25</v>
      </c>
      <c r="N20" s="2"/>
      <c r="O20" s="46"/>
      <c r="P20" s="2"/>
      <c r="Q20" s="2" t="s">
        <v>60</v>
      </c>
      <c r="R20" s="1">
        <f>AVERAGE(Tableau9[[#This Row],[Indicateur de vulnerabilité Choc Conflit (%)]:[Indicateur de vulnerabilité Choc Catastrophe naturel (%)]])</f>
        <v>0.41666666666666669</v>
      </c>
      <c r="S20" s="1">
        <v>0</v>
      </c>
      <c r="T20" s="1">
        <v>0.5</v>
      </c>
      <c r="U20" s="1">
        <v>0.75</v>
      </c>
      <c r="W20" s="4" t="s">
        <v>60</v>
      </c>
      <c r="X20" s="20">
        <v>0</v>
      </c>
      <c r="AA20" s="4" t="s">
        <v>60</v>
      </c>
      <c r="AB20" s="20">
        <v>0.5</v>
      </c>
      <c r="AE20" s="4" t="s">
        <v>60</v>
      </c>
      <c r="AF20" s="20">
        <v>0.75</v>
      </c>
      <c r="AI20" s="69">
        <f>IFERROR(INDEX('Indice sécheresse'!$AC$6:$AC$75,MATCH($Q20,'Indice sécheresse'!$E$6:$E$75,0)),"")</f>
        <v>0.6265722496</v>
      </c>
      <c r="AJ20" t="str">
        <f>IFERROR(INDEX('Indice sécheresse'!$AE$6:$AE$75,MATCH($Q20,'Indice sécheresse'!$E$6:$E$75,0)),"")</f>
        <v>Très élevé</v>
      </c>
      <c r="AK20" s="67">
        <f>IFERROR(INDEX('Indice sécheresse'!$AF$6:$AF$75,MATCH($Q20,'Indice sécheresse'!$E$6:$E$75,0)),"")</f>
        <v>1</v>
      </c>
      <c r="AL20" s="67">
        <f>IFERROR(INDEX('Indice sécheresse'!$AD$6:$AD$75,MATCH($Q20,'Indice sécheresse'!$E$6:$E$75,0)),"")</f>
        <v>17</v>
      </c>
    </row>
    <row r="21" spans="1:32" x14ac:dyDescent="0.35">
      <c r="A21" s="62"/>
      <c r="C21" s="4" t="s">
        <v>63</v>
      </c>
      <c r="D21" s="2">
        <v>1</v>
      </c>
      <c r="E21" s="2">
        <v>2.5</v>
      </c>
      <c r="F21" s="2">
        <v>2</v>
      </c>
      <c r="G21" s="2">
        <f t="shared" si="0"/>
        <v>1</v>
      </c>
      <c r="H21">
        <f t="shared" si="1"/>
        <v>0</v>
      </c>
      <c r="I21">
        <f t="shared" si="2"/>
        <v>0</v>
      </c>
      <c r="J21" s="1">
        <f t="shared" si="3"/>
        <v>0.25</v>
      </c>
      <c r="N21" s="2"/>
      <c r="O21" s="46"/>
      <c r="P21" s="2"/>
      <c r="Q21" s="2" t="s">
        <v>61</v>
      </c>
      <c r="R21" s="1">
        <f>AVERAGE(Tableau9[[#This Row],[Indicateur de vulnerabilité Choc Conflit (%)]:[Indicateur de vulnerabilité Choc Catastrophe naturel (%)]])</f>
        <v>0.54999999999999993</v>
      </c>
      <c r="S21" s="1">
        <v>0.4</v>
      </c>
      <c r="T21" s="1">
        <v>0.5</v>
      </c>
      <c r="U21" s="1">
        <v>0.75</v>
      </c>
      <c r="W21" s="4" t="s">
        <v>61</v>
      </c>
      <c r="X21" s="20">
        <v>0.4</v>
      </c>
      <c r="AA21" s="4" t="s">
        <v>61</v>
      </c>
      <c r="AB21" s="20">
        <v>0.5</v>
      </c>
      <c r="AE21" s="4" t="s">
        <v>61</v>
      </c>
      <c r="AF21" s="20">
        <v>0.75</v>
      </c>
      <c r="AI21" s="69">
        <f>IFERROR(INDEX('Indice sécheresse'!$AC$6:$AC$75,MATCH($Q21,'Indice sécheresse'!$E$6:$E$75,0)),"")</f>
        <v>0.7285070196</v>
      </c>
      <c r="AJ21" t="str">
        <f>IFERROR(INDEX('Indice sécheresse'!$AE$6:$AE$75,MATCH($Q21,'Indice sécheresse'!$E$6:$E$75,0)),"")</f>
        <v>Très élevé</v>
      </c>
      <c r="AK21" s="67">
        <f>IFERROR(INDEX('Indice sécheresse'!$AF$6:$AF$75,MATCH($Q21,'Indice sécheresse'!$E$6:$E$75,0)),"")</f>
        <v>1</v>
      </c>
      <c r="AL21" s="67">
        <f>IFERROR(INDEX('Indice sécheresse'!$AD$6:$AD$75,MATCH($Q21,'Indice sécheresse'!$E$6:$E$75,0)),"")</f>
        <v>6</v>
      </c>
    </row>
    <row r="22" spans="1:32" x14ac:dyDescent="0.35">
      <c r="A22" s="62"/>
      <c r="C22" s="4" t="s">
        <v>64</v>
      </c>
      <c r="D22" s="2">
        <v>1</v>
      </c>
      <c r="E22" s="2">
        <v>3</v>
      </c>
      <c r="F22" s="2">
        <v>1</v>
      </c>
      <c r="G22" s="2">
        <f t="shared" si="0"/>
        <v>1</v>
      </c>
      <c r="H22">
        <f t="shared" si="1"/>
        <v>1</v>
      </c>
      <c r="I22">
        <f t="shared" si="2"/>
        <v>0</v>
      </c>
      <c r="J22" s="1">
        <f t="shared" si="3"/>
        <v>0.5</v>
      </c>
      <c r="N22" s="2"/>
      <c r="O22" s="46"/>
      <c r="P22" s="2"/>
      <c r="Q22" s="2" t="s">
        <v>112</v>
      </c>
      <c r="R22" s="1">
        <f>AVERAGE(Tableau9[[#This Row],[Indicateur de vulnerabilité Choc Conflit (%)]:[Indicateur de vulnerabilité Choc Catastrophe naturel (%)]])</f>
        <v>0.16666666666666666</v>
      </c>
      <c r="S22" s="1">
        <v>0</v>
      </c>
      <c r="T22" s="1">
        <v>0.5</v>
      </c>
      <c r="U22" s="1">
        <v>0</v>
      </c>
      <c r="W22" s="4" t="s">
        <v>112</v>
      </c>
      <c r="X22" s="20">
        <v>0</v>
      </c>
      <c r="AA22" s="4" t="s">
        <v>112</v>
      </c>
      <c r="AB22" s="20">
        <v>0.5</v>
      </c>
      <c r="AE22" s="4" t="s">
        <v>112</v>
      </c>
      <c r="AF22" s="20">
        <v>0</v>
      </c>
      <c r="AI22" s="69">
        <f>IFERROR(INDEX('Indice sécheresse'!$AC$6:$AC$75,MATCH($Q22,'Indice sécheresse'!$E$6:$E$75,0)),"")</f>
        <v>0.6346034198</v>
      </c>
      <c r="AJ22" t="str">
        <f>IFERROR(INDEX('Indice sécheresse'!$AE$6:$AE$75,MATCH($Q22,'Indice sécheresse'!$E$6:$E$75,0)),"")</f>
        <v>Très élevé</v>
      </c>
      <c r="AK22" s="67">
        <f>IFERROR(INDEX('Indice sécheresse'!$AF$6:$AF$75,MATCH($Q22,'Indice sécheresse'!$E$6:$E$75,0)),"")</f>
        <v>1</v>
      </c>
      <c r="AL22" s="67">
        <f>IFERROR(INDEX('Indice sécheresse'!$AD$6:$AD$75,MATCH($Q22,'Indice sécheresse'!$E$6:$E$75,0)),"")</f>
        <v>16</v>
      </c>
    </row>
    <row r="23" spans="1:32" x14ac:dyDescent="0.35">
      <c r="A23" s="62"/>
      <c r="C23" s="4" t="s">
        <v>66</v>
      </c>
      <c r="D23" s="2">
        <v>2</v>
      </c>
      <c r="E23" s="2">
        <v>3.25</v>
      </c>
      <c r="F23" s="2">
        <v>3</v>
      </c>
      <c r="G23" s="2">
        <f t="shared" si="0"/>
        <v>1</v>
      </c>
      <c r="H23">
        <f t="shared" si="1"/>
        <v>1</v>
      </c>
      <c r="I23">
        <f t="shared" si="2"/>
        <v>0</v>
      </c>
      <c r="J23" s="1">
        <f t="shared" si="3"/>
        <v>0.5</v>
      </c>
      <c r="N23" s="2"/>
      <c r="O23" s="46"/>
      <c r="P23" s="2"/>
      <c r="Q23" s="2" t="s">
        <v>63</v>
      </c>
      <c r="R23" s="1">
        <f>AVERAGE(Tableau9[[#This Row],[Indicateur de vulnerabilité Choc Conflit (%)]:[Indicateur de vulnerabilité Choc Catastrophe naturel (%)]])</f>
        <v>0.33333333333333331</v>
      </c>
      <c r="S23" s="1">
        <v>0</v>
      </c>
      <c r="T23" s="1">
        <v>0.5</v>
      </c>
      <c r="U23" s="1">
        <v>0.5</v>
      </c>
      <c r="W23" s="4" t="s">
        <v>63</v>
      </c>
      <c r="X23" s="20">
        <v>0</v>
      </c>
      <c r="AA23" s="4" t="s">
        <v>63</v>
      </c>
      <c r="AB23" s="20">
        <v>0.5</v>
      </c>
      <c r="AE23" s="4" t="s">
        <v>63</v>
      </c>
      <c r="AF23" s="20">
        <v>0.5</v>
      </c>
      <c r="AI23" s="69">
        <f>IFERROR(INDEX('Indice sécheresse'!$AC$6:$AC$75,MATCH($Q23,'Indice sécheresse'!$E$6:$E$75,0)),"")</f>
        <v>0.1733294137</v>
      </c>
      <c r="AJ23" t="str">
        <f>IFERROR(INDEX('Indice sécheresse'!$AE$6:$AE$75,MATCH($Q23,'Indice sécheresse'!$E$6:$E$75,0)),"")</f>
        <v>Faible</v>
      </c>
      <c r="AK23" s="67">
        <f>IFERROR(INDEX('Indice sécheresse'!$AF$6:$AF$75,MATCH($Q23,'Indice sécheresse'!$E$6:$E$75,0)),"")</f>
        <v>0</v>
      </c>
      <c r="AL23" s="67">
        <f>IFERROR(INDEX('Indice sécheresse'!$AD$6:$AD$75,MATCH($Q23,'Indice sécheresse'!$E$6:$E$75,0)),"")</f>
        <v>69</v>
      </c>
    </row>
    <row r="24" spans="1:32" x14ac:dyDescent="0.35">
      <c r="C24" s="4" t="s">
        <v>74</v>
      </c>
      <c r="D24" s="2">
        <v>2</v>
      </c>
      <c r="E24" s="2">
        <v>2.4</v>
      </c>
      <c r="F24" s="2">
        <v>3</v>
      </c>
      <c r="G24" s="2">
        <f t="shared" si="0"/>
        <v>1</v>
      </c>
      <c r="H24">
        <f t="shared" si="1"/>
        <v>0</v>
      </c>
      <c r="I24">
        <f t="shared" si="2"/>
        <v>0</v>
      </c>
      <c r="J24" s="1">
        <f t="shared" si="3"/>
        <v>0.25</v>
      </c>
      <c r="N24" s="2"/>
      <c r="O24" s="46"/>
      <c r="P24" s="2"/>
      <c r="Q24" s="2" t="s">
        <v>64</v>
      </c>
      <c r="R24" s="1">
        <f>AVERAGE(Tableau9[[#This Row],[Indicateur de vulnerabilité Choc Conflit (%)]:[Indicateur de vulnerabilité Choc Catastrophe naturel (%)]])</f>
        <v>0.53333333333333333</v>
      </c>
      <c r="S24" s="1">
        <v>0.4</v>
      </c>
      <c r="T24" s="1">
        <v>1</v>
      </c>
      <c r="U24" s="1">
        <v>0.2</v>
      </c>
      <c r="W24" s="4" t="s">
        <v>64</v>
      </c>
      <c r="X24" s="20">
        <v>0.4</v>
      </c>
      <c r="AA24" s="4" t="s">
        <v>64</v>
      </c>
      <c r="AB24" s="20">
        <v>1</v>
      </c>
      <c r="AE24" s="4" t="s">
        <v>64</v>
      </c>
      <c r="AF24" s="20">
        <v>0.2</v>
      </c>
      <c r="AI24" s="69">
        <f>IFERROR(INDEX('Indice sécheresse'!$AC$6:$AC$75,MATCH($Q24,'Indice sécheresse'!$E$6:$E$75,0)),"")</f>
        <v>0.2666787407</v>
      </c>
      <c r="AJ24" t="str">
        <f>IFERROR(INDEX('Indice sécheresse'!$AE$6:$AE$75,MATCH($Q24,'Indice sécheresse'!$E$6:$E$75,0)),"")</f>
        <v>Modéré</v>
      </c>
      <c r="AK24" s="67">
        <f>IFERROR(INDEX('Indice sécheresse'!$AF$6:$AF$75,MATCH($Q24,'Indice sécheresse'!$E$6:$E$75,0)),"")</f>
        <v>0</v>
      </c>
      <c r="AL24" s="67">
        <f>IFERROR(INDEX('Indice sécheresse'!$AD$6:$AD$75,MATCH($Q24,'Indice sécheresse'!$E$6:$E$75,0)),"")</f>
        <v>58</v>
      </c>
    </row>
    <row r="25" spans="1:32" x14ac:dyDescent="0.35">
      <c r="C25" s="4" t="s">
        <v>75</v>
      </c>
      <c r="D25" s="2">
        <v>2</v>
      </c>
      <c r="E25" s="2">
        <v>2.25</v>
      </c>
      <c r="F25" s="2">
        <v>5</v>
      </c>
      <c r="G25" s="2">
        <f t="shared" si="0"/>
        <v>1</v>
      </c>
      <c r="H25">
        <f t="shared" si="1"/>
        <v>0</v>
      </c>
      <c r="I25">
        <f t="shared" si="2"/>
        <v>1</v>
      </c>
      <c r="J25" s="1">
        <f t="shared" si="3"/>
        <v>0.75</v>
      </c>
      <c r="N25" s="2"/>
      <c r="O25" s="46"/>
      <c r="P25" s="2"/>
      <c r="Q25" s="2" t="s">
        <v>66</v>
      </c>
      <c r="R25" s="1">
        <f>AVERAGE(Tableau9[[#This Row],[Indicateur de vulnerabilité Choc Conflit (%)]:[Indicateur de vulnerabilité Choc Catastrophe naturel (%)]])</f>
        <v>0.33333333333333331</v>
      </c>
      <c r="S25" s="1">
        <v>0</v>
      </c>
      <c r="T25" s="1">
        <v>0.5</v>
      </c>
      <c r="U25" s="1">
        <v>0.5</v>
      </c>
      <c r="W25" s="4" t="s">
        <v>66</v>
      </c>
      <c r="X25" s="20">
        <v>0</v>
      </c>
      <c r="AA25" s="4" t="s">
        <v>66</v>
      </c>
      <c r="AB25" s="20">
        <v>0.5</v>
      </c>
      <c r="AE25" s="4" t="s">
        <v>66</v>
      </c>
      <c r="AF25" s="20">
        <v>0.5</v>
      </c>
      <c r="AI25" s="69">
        <f>IFERROR(INDEX('Indice sécheresse'!$AC$6:$AC$75,MATCH($Q25,'Indice sécheresse'!$E$6:$E$75,0)),"")</f>
        <v>0.2211842614</v>
      </c>
      <c r="AJ25" t="str">
        <f>IFERROR(INDEX('Indice sécheresse'!$AE$6:$AE$75,MATCH($Q25,'Indice sécheresse'!$E$6:$E$75,0)),"")</f>
        <v>Modéré</v>
      </c>
      <c r="AK25" s="67">
        <f>IFERROR(INDEX('Indice sécheresse'!$AF$6:$AF$75,MATCH($Q25,'Indice sécheresse'!$E$6:$E$75,0)),"")</f>
        <v>0</v>
      </c>
      <c r="AL25" s="67">
        <f>IFERROR(INDEX('Indice sécheresse'!$AD$6:$AD$75,MATCH($Q25,'Indice sécheresse'!$E$6:$E$75,0)),"")</f>
        <v>63</v>
      </c>
    </row>
    <row r="26" spans="1:32" x14ac:dyDescent="0.35">
      <c r="C26" s="4" t="s">
        <v>52</v>
      </c>
      <c r="D26" s="2">
        <v>2</v>
      </c>
      <c r="E26" s="2">
        <v>3</v>
      </c>
      <c r="F26" s="2">
        <v>5</v>
      </c>
      <c r="G26" s="2">
        <f t="shared" si="0"/>
        <v>1</v>
      </c>
      <c r="H26">
        <f t="shared" si="1"/>
        <v>1</v>
      </c>
      <c r="I26">
        <f t="shared" si="2"/>
        <v>1</v>
      </c>
      <c r="J26" s="1">
        <f t="shared" si="3"/>
        <v>1</v>
      </c>
      <c r="N26" s="2"/>
      <c r="O26" s="46"/>
      <c r="P26" s="2"/>
      <c r="Q26" s="2" t="s">
        <v>74</v>
      </c>
      <c r="R26" s="1">
        <f>AVERAGE(Tableau9[[#This Row],[Indicateur de vulnerabilité Choc Conflit (%)]:[Indicateur de vulnerabilité Choc Catastrophe naturel (%)]])</f>
        <v>0.41666666666666669</v>
      </c>
      <c r="S26" s="1">
        <v>0</v>
      </c>
      <c r="T26" s="1">
        <v>0.5</v>
      </c>
      <c r="U26" s="1">
        <v>0.75</v>
      </c>
      <c r="W26" s="4" t="s">
        <v>74</v>
      </c>
      <c r="X26" s="20">
        <v>0</v>
      </c>
      <c r="AA26" s="4" t="s">
        <v>74</v>
      </c>
      <c r="AB26" s="20">
        <v>0.5</v>
      </c>
      <c r="AE26" s="4" t="s">
        <v>74</v>
      </c>
      <c r="AF26" s="20">
        <v>0.75</v>
      </c>
      <c r="AI26" s="69">
        <f>IFERROR(INDEX('Indice sécheresse'!$AC$6:$AC$75,MATCH($Q26,'Indice sécheresse'!$E$6:$E$75,0)),"")</f>
        <v>0.5100597286</v>
      </c>
      <c r="AJ26" t="str">
        <f>IFERROR(INDEX('Indice sécheresse'!$AE$6:$AE$75,MATCH($Q26,'Indice sécheresse'!$E$6:$E$75,0)),"")</f>
        <v>Élevé</v>
      </c>
      <c r="AK26" s="67">
        <f>IFERROR(INDEX('Indice sécheresse'!$AF$6:$AF$75,MATCH($Q26,'Indice sécheresse'!$E$6:$E$75,0)),"")</f>
        <v>1</v>
      </c>
      <c r="AL26" s="67">
        <f>IFERROR(INDEX('Indice sécheresse'!$AD$6:$AD$75,MATCH($Q26,'Indice sécheresse'!$E$6:$E$75,0)),"")</f>
        <v>29</v>
      </c>
    </row>
    <row r="27" spans="1:32" x14ac:dyDescent="0.35">
      <c r="C27" s="4" t="s">
        <v>49</v>
      </c>
      <c r="D27" s="2">
        <v>1</v>
      </c>
      <c r="E27" s="2">
        <v>3</v>
      </c>
      <c r="F27" s="2">
        <v>2</v>
      </c>
      <c r="G27" s="2">
        <f t="shared" si="0"/>
        <v>1</v>
      </c>
      <c r="H27">
        <f t="shared" si="1"/>
        <v>1</v>
      </c>
      <c r="I27">
        <f t="shared" si="2"/>
        <v>0</v>
      </c>
      <c r="J27" s="1">
        <f t="shared" si="3"/>
        <v>0.5</v>
      </c>
      <c r="N27" s="2"/>
      <c r="O27" s="46"/>
      <c r="P27" s="2"/>
      <c r="Q27" s="2" t="s">
        <v>75</v>
      </c>
      <c r="R27" s="1">
        <f>AVERAGE(Tableau9[[#This Row],[Indicateur de vulnerabilité Choc Conflit (%)]:[Indicateur de vulnerabilité Choc Catastrophe naturel (%)]])</f>
        <v>0.58333333333333337</v>
      </c>
      <c r="S27" s="1">
        <v>0</v>
      </c>
      <c r="T27" s="1">
        <v>1</v>
      </c>
      <c r="U27" s="1">
        <v>0.75</v>
      </c>
      <c r="W27" s="4" t="s">
        <v>75</v>
      </c>
      <c r="X27" s="20">
        <v>0</v>
      </c>
      <c r="AA27" s="4" t="s">
        <v>75</v>
      </c>
      <c r="AB27" s="20">
        <v>1</v>
      </c>
      <c r="AE27" s="4" t="s">
        <v>75</v>
      </c>
      <c r="AF27" s="20">
        <v>0.75</v>
      </c>
      <c r="AI27" s="69">
        <f>IFERROR(INDEX('Indice sécheresse'!$AC$6:$AC$75,MATCH($Q27,'Indice sécheresse'!$E$6:$E$75,0)),"")</f>
        <v>0.4577570825</v>
      </c>
      <c r="AJ27" t="str">
        <f>IFERROR(INDEX('Indice sécheresse'!$AE$6:$AE$75,MATCH($Q27,'Indice sécheresse'!$E$6:$E$75,0)),"")</f>
        <v>Élevé</v>
      </c>
      <c r="AK27" s="67">
        <f>IFERROR(INDEX('Indice sécheresse'!$AF$6:$AF$75,MATCH($Q27,'Indice sécheresse'!$E$6:$E$75,0)),"")</f>
        <v>0</v>
      </c>
      <c r="AL27" s="67">
        <f>IFERROR(INDEX('Indice sécheresse'!$AD$6:$AD$75,MATCH($Q27,'Indice sécheresse'!$E$6:$E$75,0)),"")</f>
        <v>37</v>
      </c>
    </row>
    <row r="28" spans="1:32" x14ac:dyDescent="0.35">
      <c r="C28" s="4" t="s">
        <v>764</v>
      </c>
      <c r="D28" s="2">
        <v>1</v>
      </c>
      <c r="E28" s="2">
        <v>2</v>
      </c>
      <c r="F28" s="2">
        <v>1</v>
      </c>
      <c r="G28" s="2">
        <f t="shared" si="0"/>
        <v>1</v>
      </c>
      <c r="H28">
        <f t="shared" si="1"/>
        <v>0</v>
      </c>
      <c r="I28">
        <f t="shared" si="2"/>
        <v>0</v>
      </c>
      <c r="J28" s="1">
        <f t="shared" si="3"/>
        <v>0.25</v>
      </c>
      <c r="N28" s="2"/>
      <c r="O28" s="46"/>
      <c r="P28" s="2"/>
      <c r="Q28" s="2" t="s">
        <v>52</v>
      </c>
      <c r="R28" s="1">
        <f>AVERAGE(Tableau9[[#This Row],[Indicateur de vulnerabilité Choc Conflit (%)]:[Indicateur de vulnerabilité Choc Catastrophe naturel (%)]])</f>
        <v>0.53333333333333333</v>
      </c>
      <c r="S28" s="1">
        <v>0.8</v>
      </c>
      <c r="T28" s="1">
        <v>0.5</v>
      </c>
      <c r="U28" s="1">
        <v>0.3</v>
      </c>
      <c r="W28" s="4" t="s">
        <v>52</v>
      </c>
      <c r="X28" s="20">
        <v>0.8</v>
      </c>
      <c r="AA28" s="4" t="s">
        <v>52</v>
      </c>
      <c r="AB28" s="20">
        <v>0.5</v>
      </c>
      <c r="AE28" s="4" t="s">
        <v>52</v>
      </c>
      <c r="AF28" s="20">
        <v>0.3</v>
      </c>
      <c r="AI28" s="69">
        <f>IFERROR(INDEX('Indice sécheresse'!$AC$6:$AC$75,MATCH($Q28,'Indice sécheresse'!$E$6:$E$75,0)),"")</f>
        <v>0.5244219369</v>
      </c>
      <c r="AJ28" t="str">
        <f>IFERROR(INDEX('Indice sécheresse'!$AE$6:$AE$75,MATCH($Q28,'Indice sécheresse'!$E$6:$E$75,0)),"")</f>
        <v>Élevé</v>
      </c>
      <c r="AK28" s="67">
        <f>IFERROR(INDEX('Indice sécheresse'!$AF$6:$AF$75,MATCH($Q28,'Indice sécheresse'!$E$6:$E$75,0)),"")</f>
        <v>1</v>
      </c>
      <c r="AL28" s="67">
        <f>IFERROR(INDEX('Indice sécheresse'!$AD$6:$AD$75,MATCH($Q28,'Indice sécheresse'!$E$6:$E$75,0)),"")</f>
        <v>28</v>
      </c>
    </row>
    <row r="29" spans="1:32" x14ac:dyDescent="0.35">
      <c r="C29" s="4" t="s">
        <v>69</v>
      </c>
      <c r="D29" s="2">
        <v>1</v>
      </c>
      <c r="E29" s="2">
        <v>2</v>
      </c>
      <c r="F29" s="2">
        <v>1</v>
      </c>
      <c r="G29" s="2">
        <f t="shared" si="0"/>
        <v>1</v>
      </c>
      <c r="H29">
        <f t="shared" si="1"/>
        <v>0</v>
      </c>
      <c r="I29">
        <f t="shared" si="2"/>
        <v>0</v>
      </c>
      <c r="J29" s="1">
        <f t="shared" si="3"/>
        <v>0.25</v>
      </c>
      <c r="N29" s="2"/>
      <c r="O29" s="46"/>
      <c r="P29" s="2"/>
      <c r="Q29" s="2" t="s">
        <v>81</v>
      </c>
      <c r="R29" s="1">
        <f>AVERAGE(Tableau9[[#This Row],[Indicateur de vulnerabilité Choc Conflit (%)]:[Indicateur de vulnerabilité Choc Catastrophe naturel (%)]])</f>
        <v>0.3666666666666667</v>
      </c>
      <c r="S29" s="1">
        <v>0.4</v>
      </c>
      <c r="T29" s="1">
        <v>0.5</v>
      </c>
      <c r="U29" s="1">
        <v>0.2</v>
      </c>
      <c r="W29" s="4" t="s">
        <v>81</v>
      </c>
      <c r="X29" s="20">
        <v>0.4</v>
      </c>
      <c r="AA29" s="4" t="s">
        <v>81</v>
      </c>
      <c r="AB29" s="20">
        <v>0.5</v>
      </c>
      <c r="AE29" s="4" t="s">
        <v>81</v>
      </c>
      <c r="AF29" s="20">
        <v>0.2</v>
      </c>
      <c r="AI29" s="69">
        <f>IFERROR(INDEX('Indice sécheresse'!$AC$6:$AC$75,MATCH($Q29,'Indice sécheresse'!$E$6:$E$75,0)),"")</f>
        <v>0.4796495364</v>
      </c>
      <c r="AJ29" t="str">
        <f>IFERROR(INDEX('Indice sécheresse'!$AE$6:$AE$75,MATCH($Q29,'Indice sécheresse'!$E$6:$E$75,0)),"")</f>
        <v>Élevé</v>
      </c>
      <c r="AK29" s="67">
        <f>IFERROR(INDEX('Indice sécheresse'!$AF$6:$AF$75,MATCH($Q29,'Indice sécheresse'!$E$6:$E$75,0)),"")</f>
        <v>0</v>
      </c>
      <c r="AL29" s="67">
        <f>IFERROR(INDEX('Indice sécheresse'!$AD$6:$AD$75,MATCH($Q29,'Indice sécheresse'!$E$6:$E$75,0)),"")</f>
        <v>33</v>
      </c>
    </row>
    <row r="30" spans="1:32" x14ac:dyDescent="0.35">
      <c r="C30" s="4" t="s">
        <v>62</v>
      </c>
      <c r="D30" s="2">
        <v>3</v>
      </c>
      <c r="E30" s="2">
        <v>2</v>
      </c>
      <c r="F30" s="2">
        <v>4</v>
      </c>
      <c r="G30" s="2">
        <f t="shared" si="0"/>
        <v>1</v>
      </c>
      <c r="H30">
        <f t="shared" si="1"/>
        <v>0</v>
      </c>
      <c r="I30">
        <f t="shared" si="2"/>
        <v>1</v>
      </c>
      <c r="J30" s="1">
        <f t="shared" si="3"/>
        <v>0.75</v>
      </c>
      <c r="N30" s="2"/>
      <c r="O30" s="46"/>
      <c r="P30" s="2"/>
      <c r="Q30" s="2" t="s">
        <v>49</v>
      </c>
      <c r="R30" s="1">
        <f>AVERAGE(Tableau9[[#This Row],[Indicateur de vulnerabilité Choc Conflit (%)]:[Indicateur de vulnerabilité Choc Catastrophe naturel (%)]])</f>
        <v>0.68333333333333324</v>
      </c>
      <c r="S30" s="1">
        <v>0.8</v>
      </c>
      <c r="T30" s="1">
        <v>0.5</v>
      </c>
      <c r="U30" s="1">
        <v>0.75</v>
      </c>
      <c r="W30" s="4" t="s">
        <v>49</v>
      </c>
      <c r="X30" s="20">
        <v>0.8</v>
      </c>
      <c r="AA30" s="4" t="s">
        <v>49</v>
      </c>
      <c r="AB30" s="20">
        <v>0.5</v>
      </c>
      <c r="AE30" s="4" t="s">
        <v>49</v>
      </c>
      <c r="AF30" s="20">
        <v>0.75</v>
      </c>
      <c r="AI30" s="69">
        <f>IFERROR(INDEX('Indice sécheresse'!$AC$6:$AC$75,MATCH($Q30,'Indice sécheresse'!$E$6:$E$75,0)),"")</f>
        <v>0.5717348917</v>
      </c>
      <c r="AJ30" t="str">
        <f>IFERROR(INDEX('Indice sécheresse'!$AE$6:$AE$75,MATCH($Q30,'Indice sécheresse'!$E$6:$E$75,0)),"")</f>
        <v>Élevé</v>
      </c>
      <c r="AK30" s="67">
        <f>IFERROR(INDEX('Indice sécheresse'!$AF$6:$AF$75,MATCH($Q30,'Indice sécheresse'!$E$6:$E$75,0)),"")</f>
        <v>1</v>
      </c>
      <c r="AL30" s="67">
        <f>IFERROR(INDEX('Indice sécheresse'!$AD$6:$AD$75,MATCH($Q30,'Indice sécheresse'!$E$6:$E$75,0)),"")</f>
        <v>22</v>
      </c>
    </row>
    <row r="31" spans="1:32" x14ac:dyDescent="0.35">
      <c r="C31" s="4" t="s">
        <v>40</v>
      </c>
      <c r="D31" s="2">
        <v>3</v>
      </c>
      <c r="E31" s="2">
        <v>2.9545454545454546</v>
      </c>
      <c r="F31" s="2">
        <v>6</v>
      </c>
      <c r="G31" s="2">
        <f t="shared" si="0"/>
        <v>1</v>
      </c>
      <c r="H31">
        <f t="shared" si="1"/>
        <v>0</v>
      </c>
      <c r="I31">
        <f t="shared" si="2"/>
        <v>1</v>
      </c>
      <c r="J31" s="1">
        <f t="shared" si="3"/>
        <v>0.75</v>
      </c>
      <c r="N31" s="2"/>
      <c r="O31" s="46"/>
      <c r="P31" s="2"/>
      <c r="Q31" s="2" t="s">
        <v>69</v>
      </c>
      <c r="R31" s="1">
        <f>AVERAGE(Tableau9[[#This Row],[Indicateur de vulnerabilité Choc Conflit (%)]:[Indicateur de vulnerabilité Choc Catastrophe naturel (%)]])</f>
        <v>0.33333333333333331</v>
      </c>
      <c r="S31" s="1">
        <v>0</v>
      </c>
      <c r="T31" s="1">
        <v>0.5</v>
      </c>
      <c r="U31" s="1">
        <v>0.5</v>
      </c>
      <c r="W31" s="4" t="s">
        <v>69</v>
      </c>
      <c r="X31" s="20">
        <v>0</v>
      </c>
      <c r="AA31" s="4" t="s">
        <v>69</v>
      </c>
      <c r="AB31" s="20">
        <v>0.5</v>
      </c>
      <c r="AE31" s="4" t="s">
        <v>69</v>
      </c>
      <c r="AF31" s="20">
        <v>0.5</v>
      </c>
      <c r="AI31" s="69">
        <f>IFERROR(INDEX('Indice sécheresse'!$AC$6:$AC$75,MATCH($Q31,'Indice sécheresse'!$E$6:$E$75,0)),"")</f>
        <v>0.2133368188</v>
      </c>
      <c r="AJ31" t="str">
        <f>IFERROR(INDEX('Indice sécheresse'!$AE$6:$AE$75,MATCH($Q31,'Indice sécheresse'!$E$6:$E$75,0)),"")</f>
        <v>Modéré</v>
      </c>
      <c r="AK31" s="67">
        <f>IFERROR(INDEX('Indice sécheresse'!$AF$6:$AF$75,MATCH($Q31,'Indice sécheresse'!$E$6:$E$75,0)),"")</f>
        <v>0</v>
      </c>
      <c r="AL31" s="67">
        <f>IFERROR(INDEX('Indice sécheresse'!$AD$6:$AD$75,MATCH($Q31,'Indice sécheresse'!$E$6:$E$75,0)),"")</f>
        <v>65</v>
      </c>
    </row>
    <row r="32" spans="1:32" x14ac:dyDescent="0.35">
      <c r="C32" s="4" t="s">
        <v>46</v>
      </c>
      <c r="D32" s="2">
        <v>2</v>
      </c>
      <c r="E32" s="2">
        <v>2.2000000000000002</v>
      </c>
      <c r="F32" s="2">
        <v>4</v>
      </c>
      <c r="G32" s="2">
        <f t="shared" si="0"/>
        <v>1</v>
      </c>
      <c r="H32">
        <f t="shared" si="1"/>
        <v>0</v>
      </c>
      <c r="I32">
        <f t="shared" si="2"/>
        <v>1</v>
      </c>
      <c r="J32" s="1">
        <f t="shared" si="3"/>
        <v>0.75</v>
      </c>
      <c r="N32" s="2"/>
      <c r="O32" s="46"/>
      <c r="P32" s="2"/>
      <c r="Q32" s="2" t="s">
        <v>62</v>
      </c>
      <c r="R32" s="1">
        <f>AVERAGE(Tableau9[[#This Row],[Indicateur de vulnerabilité Choc Conflit (%)]:[Indicateur de vulnerabilité Choc Catastrophe naturel (%)]])</f>
        <v>0.16666666666666666</v>
      </c>
      <c r="S32" s="1">
        <v>0</v>
      </c>
      <c r="T32" s="1">
        <v>0.5</v>
      </c>
      <c r="U32" s="1">
        <v>0</v>
      </c>
      <c r="W32" s="4" t="s">
        <v>62</v>
      </c>
      <c r="X32" s="20">
        <v>0</v>
      </c>
      <c r="AA32" s="4" t="s">
        <v>62</v>
      </c>
      <c r="AB32" s="20">
        <v>0.5</v>
      </c>
      <c r="AE32" s="4" t="s">
        <v>62</v>
      </c>
      <c r="AF32" s="20">
        <v>0</v>
      </c>
      <c r="AI32" s="69">
        <f>IFERROR(INDEX('Indice sécheresse'!$AC$6:$AC$75,MATCH($Q32,'Indice sécheresse'!$E$6:$E$75,0)),"")</f>
        <v>0.6649356525</v>
      </c>
      <c r="AJ32" t="str">
        <f>IFERROR(INDEX('Indice sécheresse'!$AE$6:$AE$75,MATCH($Q32,'Indice sécheresse'!$E$6:$E$75,0)),"")</f>
        <v>Très élevé</v>
      </c>
      <c r="AK32" s="67">
        <f>IFERROR(INDEX('Indice sécheresse'!$AF$6:$AF$75,MATCH($Q32,'Indice sécheresse'!$E$6:$E$75,0)),"")</f>
        <v>1</v>
      </c>
      <c r="AL32" s="67">
        <f>IFERROR(INDEX('Indice sécheresse'!$AD$6:$AD$75,MATCH($Q32,'Indice sécheresse'!$E$6:$E$75,0)),"")</f>
        <v>13</v>
      </c>
    </row>
    <row r="33" spans="3:38" x14ac:dyDescent="0.35">
      <c r="C33" s="4" t="s">
        <v>82</v>
      </c>
      <c r="D33" s="2">
        <v>2</v>
      </c>
      <c r="E33" s="2">
        <v>2.5</v>
      </c>
      <c r="F33" s="2">
        <v>2</v>
      </c>
      <c r="G33" s="2">
        <f t="shared" si="0"/>
        <v>1</v>
      </c>
      <c r="H33">
        <f t="shared" si="1"/>
        <v>0</v>
      </c>
      <c r="I33">
        <f t="shared" si="2"/>
        <v>0</v>
      </c>
      <c r="J33" s="1">
        <f t="shared" si="3"/>
        <v>0.25</v>
      </c>
      <c r="N33" s="2"/>
      <c r="O33" s="46"/>
      <c r="P33" s="2"/>
      <c r="Q33" s="2" t="s">
        <v>40</v>
      </c>
      <c r="R33" s="1">
        <f>AVERAGE(Tableau9[[#This Row],[Indicateur de vulnerabilité Choc Conflit (%)]:[Indicateur de vulnerabilité Choc Catastrophe naturel (%)]])</f>
        <v>0.83333333333333337</v>
      </c>
      <c r="S33" s="1">
        <v>0.8</v>
      </c>
      <c r="T33" s="1">
        <v>1</v>
      </c>
      <c r="U33" s="1">
        <v>0.7</v>
      </c>
      <c r="W33" s="4" t="s">
        <v>40</v>
      </c>
      <c r="X33" s="20">
        <v>0.8</v>
      </c>
      <c r="AA33" s="4" t="s">
        <v>40</v>
      </c>
      <c r="AB33" s="20">
        <v>1</v>
      </c>
      <c r="AE33" s="4" t="s">
        <v>40</v>
      </c>
      <c r="AF33" s="20">
        <v>0.7</v>
      </c>
      <c r="AI33" s="69">
        <f>IFERROR(INDEX('Indice sécheresse'!$AC$6:$AC$75,MATCH($Q33,'Indice sécheresse'!$E$6:$E$75,0)),"")</f>
        <v>0.6559029986</v>
      </c>
      <c r="AJ33" t="str">
        <f>IFERROR(INDEX('Indice sécheresse'!$AE$6:$AE$75,MATCH($Q33,'Indice sécheresse'!$E$6:$E$75,0)),"")</f>
        <v>Très élevé</v>
      </c>
      <c r="AK33" s="67">
        <f>IFERROR(INDEX('Indice sécheresse'!$AF$6:$AF$75,MATCH($Q33,'Indice sécheresse'!$E$6:$E$75,0)),"")</f>
        <v>1</v>
      </c>
      <c r="AL33" s="67">
        <f>IFERROR(INDEX('Indice sécheresse'!$AD$6:$AD$75,MATCH($Q33,'Indice sécheresse'!$E$6:$E$75,0)),"")</f>
        <v>14</v>
      </c>
    </row>
    <row r="34" spans="3:38" x14ac:dyDescent="0.35">
      <c r="C34" s="4" t="s">
        <v>73</v>
      </c>
      <c r="D34" s="2">
        <v>3</v>
      </c>
      <c r="E34" s="2">
        <v>1.7777777777777777</v>
      </c>
      <c r="F34" s="2">
        <v>4</v>
      </c>
      <c r="G34" s="2">
        <f t="shared" si="0"/>
        <v>1</v>
      </c>
      <c r="H34">
        <f t="shared" si="1"/>
        <v>0</v>
      </c>
      <c r="I34">
        <f t="shared" si="2"/>
        <v>1</v>
      </c>
      <c r="J34" s="1">
        <f t="shared" si="3"/>
        <v>0.75</v>
      </c>
      <c r="N34" s="2"/>
      <c r="O34" s="46"/>
      <c r="P34" s="2"/>
      <c r="Q34" s="2" t="s">
        <v>46</v>
      </c>
      <c r="R34" s="1">
        <f>AVERAGE(Tableau9[[#This Row],[Indicateur de vulnerabilité Choc Conflit (%)]:[Indicateur de vulnerabilité Choc Catastrophe naturel (%)]])</f>
        <v>0.76666666666666661</v>
      </c>
      <c r="S34" s="1">
        <v>0.8</v>
      </c>
      <c r="T34" s="1">
        <v>0.5</v>
      </c>
      <c r="U34" s="1">
        <v>1</v>
      </c>
      <c r="W34" s="4" t="s">
        <v>46</v>
      </c>
      <c r="X34" s="20">
        <v>0.8</v>
      </c>
      <c r="AA34" s="4" t="s">
        <v>46</v>
      </c>
      <c r="AB34" s="20">
        <v>0.5</v>
      </c>
      <c r="AE34" s="4" t="s">
        <v>46</v>
      </c>
      <c r="AF34" s="20">
        <v>1</v>
      </c>
      <c r="AI34" s="69">
        <f>IFERROR(INDEX('Indice sécheresse'!$AC$6:$AC$75,MATCH($Q34,'Indice sécheresse'!$E$6:$E$75,0)),"")</f>
        <v>0.3530130035</v>
      </c>
      <c r="AJ34" t="str">
        <f>IFERROR(INDEX('Indice sécheresse'!$AE$6:$AE$75,MATCH($Q34,'Indice sécheresse'!$E$6:$E$75,0)),"")</f>
        <v>Modéré</v>
      </c>
      <c r="AK34" s="67">
        <f>IFERROR(INDEX('Indice sécheresse'!$AF$6:$AF$75,MATCH($Q34,'Indice sécheresse'!$E$6:$E$75,0)),"")</f>
        <v>0</v>
      </c>
      <c r="AL34" s="67">
        <f>IFERROR(INDEX('Indice sécheresse'!$AD$6:$AD$75,MATCH($Q34,'Indice sécheresse'!$E$6:$E$75,0)),"")</f>
        <v>49</v>
      </c>
    </row>
    <row r="35" spans="3:38" x14ac:dyDescent="0.35">
      <c r="C35" s="4" t="s">
        <v>76</v>
      </c>
      <c r="D35" s="2">
        <v>2</v>
      </c>
      <c r="E35" s="2">
        <v>2.4</v>
      </c>
      <c r="F35" s="2">
        <v>5</v>
      </c>
      <c r="G35" s="2">
        <f t="shared" si="0"/>
        <v>1</v>
      </c>
      <c r="H35">
        <f t="shared" si="1"/>
        <v>0</v>
      </c>
      <c r="I35">
        <f t="shared" si="2"/>
        <v>1</v>
      </c>
      <c r="J35" s="1">
        <f t="shared" si="3"/>
        <v>0.75</v>
      </c>
      <c r="N35" s="2"/>
      <c r="O35" s="46"/>
      <c r="P35" s="2"/>
      <c r="Q35" s="2" t="s">
        <v>82</v>
      </c>
      <c r="R35" s="1">
        <f>AVERAGE(Tableau9[[#This Row],[Indicateur de vulnerabilité Choc Conflit (%)]:[Indicateur de vulnerabilité Choc Catastrophe naturel (%)]])</f>
        <v>0.33333333333333331</v>
      </c>
      <c r="S35" s="1">
        <v>0</v>
      </c>
      <c r="T35" s="1">
        <v>0.5</v>
      </c>
      <c r="U35" s="1">
        <v>0.5</v>
      </c>
      <c r="W35" s="4" t="s">
        <v>82</v>
      </c>
      <c r="X35" s="20">
        <v>0</v>
      </c>
      <c r="AA35" s="4" t="s">
        <v>82</v>
      </c>
      <c r="AB35" s="20">
        <v>0.5</v>
      </c>
      <c r="AE35" s="4" t="s">
        <v>82</v>
      </c>
      <c r="AF35" s="20">
        <v>0.5</v>
      </c>
      <c r="AI35" s="69">
        <f>IFERROR(INDEX('Indice sécheresse'!$AC$6:$AC$75,MATCH($Q35,'Indice sécheresse'!$E$6:$E$75,0)),"")</f>
        <v>0.4709467096</v>
      </c>
      <c r="AJ35" t="str">
        <f>IFERROR(INDEX('Indice sécheresse'!$AE$6:$AE$75,MATCH($Q35,'Indice sécheresse'!$E$6:$E$75,0)),"")</f>
        <v>Élevé</v>
      </c>
      <c r="AK35" s="67">
        <f>IFERROR(INDEX('Indice sécheresse'!$AF$6:$AF$75,MATCH($Q35,'Indice sécheresse'!$E$6:$E$75,0)),"")</f>
        <v>0</v>
      </c>
      <c r="AL35" s="67">
        <f>IFERROR(INDEX('Indice sécheresse'!$AD$6:$AD$75,MATCH($Q35,'Indice sécheresse'!$E$6:$E$75,0)),"")</f>
        <v>34</v>
      </c>
    </row>
    <row r="36" spans="3:38" x14ac:dyDescent="0.35">
      <c r="C36" s="4" t="s">
        <v>104</v>
      </c>
      <c r="D36" s="2">
        <v>3</v>
      </c>
      <c r="E36" s="2">
        <v>2.6</v>
      </c>
      <c r="F36" s="2">
        <v>2</v>
      </c>
      <c r="G36" s="2">
        <f t="shared" si="0"/>
        <v>1</v>
      </c>
      <c r="H36">
        <f t="shared" si="1"/>
        <v>0</v>
      </c>
      <c r="I36">
        <f t="shared" si="2"/>
        <v>0</v>
      </c>
      <c r="J36" s="1">
        <f t="shared" si="3"/>
        <v>0.25</v>
      </c>
      <c r="N36" s="2"/>
      <c r="O36" s="46"/>
      <c r="P36" s="2"/>
      <c r="Q36" s="2" t="s">
        <v>73</v>
      </c>
      <c r="R36" s="1">
        <f>AVERAGE(Tableau9[[#This Row],[Indicateur de vulnerabilité Choc Conflit (%)]:[Indicateur de vulnerabilité Choc Catastrophe naturel (%)]])</f>
        <v>0.6333333333333333</v>
      </c>
      <c r="S36" s="1">
        <v>0.4</v>
      </c>
      <c r="T36" s="1">
        <v>1</v>
      </c>
      <c r="U36" s="1">
        <v>0.5</v>
      </c>
      <c r="W36" s="4" t="s">
        <v>73</v>
      </c>
      <c r="X36" s="20">
        <v>0.4</v>
      </c>
      <c r="AA36" s="4" t="s">
        <v>73</v>
      </c>
      <c r="AB36" s="20">
        <v>1</v>
      </c>
      <c r="AE36" s="4" t="s">
        <v>73</v>
      </c>
      <c r="AF36" s="20">
        <v>0.5</v>
      </c>
      <c r="AI36" s="69">
        <f>IFERROR(INDEX('Indice sécheresse'!$AC$6:$AC$75,MATCH($Q36,'Indice sécheresse'!$E$6:$E$75,0)),"")</f>
        <v>0.341812575</v>
      </c>
      <c r="AJ36" t="str">
        <f>IFERROR(INDEX('Indice sécheresse'!$AE$6:$AE$75,MATCH($Q36,'Indice sécheresse'!$E$6:$E$75,0)),"")</f>
        <v>Modéré</v>
      </c>
      <c r="AK36" s="67">
        <f>IFERROR(INDEX('Indice sécheresse'!$AF$6:$AF$75,MATCH($Q36,'Indice sécheresse'!$E$6:$E$75,0)),"")</f>
        <v>0</v>
      </c>
      <c r="AL36" s="67">
        <f>IFERROR(INDEX('Indice sécheresse'!$AD$6:$AD$75,MATCH($Q36,'Indice sécheresse'!$E$6:$E$75,0)),"")</f>
        <v>52</v>
      </c>
    </row>
    <row r="37" spans="3:38" x14ac:dyDescent="0.35">
      <c r="C37" s="4" t="s">
        <v>77</v>
      </c>
      <c r="D37" s="2">
        <v>2</v>
      </c>
      <c r="E37" s="2">
        <v>2.6</v>
      </c>
      <c r="F37" s="2">
        <v>3</v>
      </c>
      <c r="G37" s="2">
        <f t="shared" si="0"/>
        <v>1</v>
      </c>
      <c r="H37">
        <f t="shared" si="1"/>
        <v>0</v>
      </c>
      <c r="I37">
        <f t="shared" si="2"/>
        <v>0</v>
      </c>
      <c r="J37" s="1">
        <f t="shared" si="3"/>
        <v>0.25</v>
      </c>
      <c r="N37" s="2"/>
      <c r="O37" s="46"/>
      <c r="P37" s="2"/>
      <c r="Q37" s="2" t="s">
        <v>76</v>
      </c>
      <c r="R37" s="1">
        <f>AVERAGE(Tableau9[[#This Row],[Indicateur de vulnerabilité Choc Conflit (%)]:[Indicateur de vulnerabilité Choc Catastrophe naturel (%)]])</f>
        <v>0.71666666666666667</v>
      </c>
      <c r="S37" s="1">
        <v>0.4</v>
      </c>
      <c r="T37" s="1">
        <v>1</v>
      </c>
      <c r="U37" s="1">
        <v>0.75</v>
      </c>
      <c r="W37" s="4" t="s">
        <v>76</v>
      </c>
      <c r="X37" s="20">
        <v>0.4</v>
      </c>
      <c r="AA37" s="4" t="s">
        <v>76</v>
      </c>
      <c r="AB37" s="20">
        <v>1</v>
      </c>
      <c r="AE37" s="4" t="s">
        <v>76</v>
      </c>
      <c r="AF37" s="20">
        <v>0.75</v>
      </c>
      <c r="AI37" s="69">
        <f>IFERROR(INDEX('Indice sécheresse'!$AC$6:$AC$75,MATCH($Q37,'Indice sécheresse'!$E$6:$E$75,0)),"")</f>
        <v>0.367361947</v>
      </c>
      <c r="AJ37" t="str">
        <f>IFERROR(INDEX('Indice sécheresse'!$AE$6:$AE$75,MATCH($Q37,'Indice sécheresse'!$E$6:$E$75,0)),"")</f>
        <v>Modéré</v>
      </c>
      <c r="AK37" s="67">
        <f>IFERROR(INDEX('Indice sécheresse'!$AF$6:$AF$75,MATCH($Q37,'Indice sécheresse'!$E$6:$E$75,0)),"")</f>
        <v>0</v>
      </c>
      <c r="AL37" s="67">
        <f>IFERROR(INDEX('Indice sécheresse'!$AD$6:$AD$75,MATCH($Q37,'Indice sécheresse'!$E$6:$E$75,0)),"")</f>
        <v>48</v>
      </c>
    </row>
    <row r="38" spans="3:38" x14ac:dyDescent="0.35">
      <c r="C38" s="4" t="s">
        <v>41</v>
      </c>
      <c r="D38" s="2">
        <v>3</v>
      </c>
      <c r="E38" s="2">
        <v>2.7407407407407409</v>
      </c>
      <c r="F38" s="2">
        <v>6</v>
      </c>
      <c r="G38" s="2">
        <f t="shared" si="0"/>
        <v>1</v>
      </c>
      <c r="H38">
        <f t="shared" si="1"/>
        <v>0</v>
      </c>
      <c r="I38">
        <f t="shared" si="2"/>
        <v>1</v>
      </c>
      <c r="J38" s="1">
        <f t="shared" si="3"/>
        <v>0.75</v>
      </c>
      <c r="N38" s="2"/>
      <c r="O38" s="46"/>
      <c r="P38" s="2"/>
      <c r="Q38" s="2" t="s">
        <v>104</v>
      </c>
      <c r="R38" s="1">
        <f>AVERAGE(Tableau9[[#This Row],[Indicateur de vulnerabilité Choc Conflit (%)]:[Indicateur de vulnerabilité Choc Catastrophe naturel (%)]])</f>
        <v>0.79999999999999993</v>
      </c>
      <c r="S38" s="1">
        <v>0.4</v>
      </c>
      <c r="T38" s="1">
        <v>1</v>
      </c>
      <c r="U38" s="1">
        <v>1</v>
      </c>
      <c r="W38" s="4" t="s">
        <v>104</v>
      </c>
      <c r="X38" s="20">
        <v>0.4</v>
      </c>
      <c r="AA38" s="4" t="s">
        <v>104</v>
      </c>
      <c r="AB38" s="20">
        <v>1</v>
      </c>
      <c r="AE38" s="4" t="s">
        <v>104</v>
      </c>
      <c r="AF38" s="20">
        <v>1</v>
      </c>
      <c r="AI38" s="69">
        <f>IFERROR(INDEX('Indice sécheresse'!$AC$6:$AC$75,MATCH($Q38,'Indice sécheresse'!$E$6:$E$75,0)),"")</f>
        <v>0.3788444558</v>
      </c>
      <c r="AJ38" t="str">
        <f>IFERROR(INDEX('Indice sécheresse'!$AE$6:$AE$75,MATCH($Q38,'Indice sécheresse'!$E$6:$E$75,0)),"")</f>
        <v>Modéré</v>
      </c>
      <c r="AK38" s="67">
        <f>IFERROR(INDEX('Indice sécheresse'!$AF$6:$AF$75,MATCH($Q38,'Indice sécheresse'!$E$6:$E$75,0)),"")</f>
        <v>0</v>
      </c>
      <c r="AL38" s="67">
        <f>IFERROR(INDEX('Indice sécheresse'!$AD$6:$AD$75,MATCH($Q38,'Indice sécheresse'!$E$6:$E$75,0)),"")</f>
        <v>47</v>
      </c>
    </row>
    <row r="39" spans="3:38" x14ac:dyDescent="0.35">
      <c r="C39" s="4" t="s">
        <v>51</v>
      </c>
      <c r="D39" s="2">
        <v>3</v>
      </c>
      <c r="E39" s="2">
        <v>2.8125</v>
      </c>
      <c r="F39" s="2">
        <v>7</v>
      </c>
      <c r="G39" s="2">
        <f t="shared" si="0"/>
        <v>1</v>
      </c>
      <c r="H39">
        <f t="shared" si="1"/>
        <v>0</v>
      </c>
      <c r="I39">
        <f t="shared" si="2"/>
        <v>1</v>
      </c>
      <c r="J39" s="1">
        <f t="shared" si="3"/>
        <v>0.75</v>
      </c>
      <c r="N39" s="2"/>
      <c r="O39" s="46"/>
      <c r="P39" s="2"/>
      <c r="Q39" s="2" t="s">
        <v>91</v>
      </c>
      <c r="R39" s="1">
        <f>AVERAGE(Tableau9[[#This Row],[Indicateur de vulnerabilité Choc Conflit (%)]:[Indicateur de vulnerabilité Choc Catastrophe naturel (%)]])</f>
        <v>0.54999999999999993</v>
      </c>
      <c r="S39" s="1">
        <v>0.4</v>
      </c>
      <c r="T39" s="1">
        <v>0.5</v>
      </c>
      <c r="U39" s="1">
        <v>0.75</v>
      </c>
      <c r="W39" s="4" t="s">
        <v>91</v>
      </c>
      <c r="X39" s="20">
        <v>0.4</v>
      </c>
      <c r="AA39" s="4" t="s">
        <v>77</v>
      </c>
      <c r="AB39" s="20">
        <v>0.5</v>
      </c>
      <c r="AE39" s="4" t="s">
        <v>77</v>
      </c>
      <c r="AF39" s="20">
        <v>0.75</v>
      </c>
      <c r="AI39" s="69">
        <f>IFERROR(INDEX('Indice sécheresse'!$AC$6:$AC$75,MATCH($Q39,'Indice sécheresse'!$E$6:$E$75,0)),"")</f>
        <v>0.4262582128</v>
      </c>
      <c r="AJ39" t="str">
        <f>IFERROR(INDEX('Indice sécheresse'!$AE$6:$AE$75,MATCH($Q39,'Indice sécheresse'!$E$6:$E$75,0)),"")</f>
        <v>Élevé</v>
      </c>
      <c r="AK39" s="67">
        <f>IFERROR(INDEX('Indice sécheresse'!$AF$6:$AF$75,MATCH($Q39,'Indice sécheresse'!$E$6:$E$75,0)),"")</f>
        <v>0</v>
      </c>
      <c r="AL39" s="67">
        <f>IFERROR(INDEX('Indice sécheresse'!$AD$6:$AD$75,MATCH($Q39,'Indice sécheresse'!$E$6:$E$75,0)),"")</f>
        <v>43</v>
      </c>
    </row>
    <row r="40" spans="3:38" x14ac:dyDescent="0.35">
      <c r="C40" s="4" t="s">
        <v>113</v>
      </c>
      <c r="D40" s="2">
        <v>2</v>
      </c>
      <c r="E40" s="2">
        <v>2.8571428571428572</v>
      </c>
      <c r="F40" s="2">
        <v>5</v>
      </c>
      <c r="G40" s="2">
        <f t="shared" si="0"/>
        <v>1</v>
      </c>
      <c r="H40">
        <f t="shared" si="1"/>
        <v>0</v>
      </c>
      <c r="I40">
        <f t="shared" si="2"/>
        <v>1</v>
      </c>
      <c r="J40" s="1">
        <f t="shared" si="3"/>
        <v>0.75</v>
      </c>
      <c r="N40" s="2"/>
      <c r="O40" s="46"/>
      <c r="P40" s="2"/>
      <c r="Q40" s="2" t="s">
        <v>77</v>
      </c>
      <c r="R40" s="1">
        <f>AVERAGE(Tableau9[[#This Row],[Indicateur de vulnerabilité Choc Conflit (%)]:[Indicateur de vulnerabilité Choc Catastrophe naturel (%)]])</f>
        <v>0.61666666666666659</v>
      </c>
      <c r="S40" s="1">
        <v>0.4</v>
      </c>
      <c r="T40" s="1">
        <v>1</v>
      </c>
      <c r="U40" s="1">
        <v>0.45</v>
      </c>
      <c r="W40" s="4" t="s">
        <v>77</v>
      </c>
      <c r="X40" s="20">
        <v>0.4</v>
      </c>
      <c r="AA40" s="4" t="s">
        <v>41</v>
      </c>
      <c r="AB40" s="20">
        <v>1</v>
      </c>
      <c r="AE40" s="4" t="s">
        <v>41</v>
      </c>
      <c r="AF40" s="20">
        <v>0.45</v>
      </c>
      <c r="AI40" s="69">
        <f>IFERROR(INDEX('Indice sécheresse'!$AC$6:$AC$75,MATCH($Q40,'Indice sécheresse'!$E$6:$E$75,0)),"")</f>
        <v>0.8302382346</v>
      </c>
      <c r="AJ40" t="str">
        <f>IFERROR(INDEX('Indice sécheresse'!$AE$6:$AE$75,MATCH($Q40,'Indice sécheresse'!$E$6:$E$75,0)),"")</f>
        <v>Très élevé</v>
      </c>
      <c r="AK40" s="67">
        <f>IFERROR(INDEX('Indice sécheresse'!$AF$6:$AF$75,MATCH($Q40,'Indice sécheresse'!$E$6:$E$75,0)),"")</f>
        <v>1</v>
      </c>
      <c r="AL40" s="67">
        <f>IFERROR(INDEX('Indice sécheresse'!$AD$6:$AD$75,MATCH($Q40,'Indice sécheresse'!$E$6:$E$75,0)),"")</f>
        <v>1</v>
      </c>
    </row>
    <row r="41" spans="3:38" x14ac:dyDescent="0.35">
      <c r="C41" s="4" t="s">
        <v>85</v>
      </c>
      <c r="D41" s="2">
        <v>2</v>
      </c>
      <c r="E41" s="2">
        <v>2</v>
      </c>
      <c r="F41" s="2">
        <v>2</v>
      </c>
      <c r="G41" s="2">
        <f t="shared" si="0"/>
        <v>1</v>
      </c>
      <c r="H41">
        <f t="shared" si="1"/>
        <v>0</v>
      </c>
      <c r="I41">
        <f t="shared" si="2"/>
        <v>0</v>
      </c>
      <c r="J41" s="1">
        <f t="shared" si="3"/>
        <v>0.25</v>
      </c>
      <c r="N41" s="2"/>
      <c r="O41" s="46"/>
      <c r="P41" s="2"/>
      <c r="Q41" s="2" t="s">
        <v>41</v>
      </c>
      <c r="R41" s="1">
        <f>AVERAGE(Tableau9[[#This Row],[Indicateur de vulnerabilité Choc Conflit (%)]:[Indicateur de vulnerabilité Choc Catastrophe naturel (%)]])</f>
        <v>0.76666666666666661</v>
      </c>
      <c r="S41" s="1">
        <v>0.8</v>
      </c>
      <c r="T41" s="1">
        <v>1</v>
      </c>
      <c r="U41" s="1">
        <v>0.5</v>
      </c>
      <c r="W41" s="4" t="s">
        <v>41</v>
      </c>
      <c r="X41" s="20">
        <v>0.8</v>
      </c>
      <c r="AA41" s="4" t="s">
        <v>51</v>
      </c>
      <c r="AB41" s="20">
        <v>1</v>
      </c>
      <c r="AE41" s="4" t="s">
        <v>51</v>
      </c>
      <c r="AF41" s="20">
        <v>0.5</v>
      </c>
      <c r="AI41" s="69">
        <f>IFERROR(INDEX('Indice sécheresse'!$AC$6:$AC$75,MATCH($Q41,'Indice sécheresse'!$E$6:$E$75,0)),"")</f>
        <v>0.6958958165</v>
      </c>
      <c r="AJ41" t="str">
        <f>IFERROR(INDEX('Indice sécheresse'!$AE$6:$AE$75,MATCH($Q41,'Indice sécheresse'!$E$6:$E$75,0)),"")</f>
        <v>Très élevé</v>
      </c>
      <c r="AK41" s="67">
        <f>IFERROR(INDEX('Indice sécheresse'!$AF$6:$AF$75,MATCH($Q41,'Indice sécheresse'!$E$6:$E$75,0)),"")</f>
        <v>1</v>
      </c>
      <c r="AL41" s="67">
        <f>IFERROR(INDEX('Indice sécheresse'!$AD$6:$AD$75,MATCH($Q41,'Indice sécheresse'!$E$6:$E$75,0)),"")</f>
        <v>9</v>
      </c>
    </row>
    <row r="42" spans="3:38" x14ac:dyDescent="0.35">
      <c r="C42" s="4" t="s">
        <v>86</v>
      </c>
      <c r="D42" s="2">
        <v>2</v>
      </c>
      <c r="E42" s="2">
        <v>1.6</v>
      </c>
      <c r="F42" s="2">
        <v>3</v>
      </c>
      <c r="G42" s="2">
        <f t="shared" si="0"/>
        <v>1</v>
      </c>
      <c r="H42">
        <f t="shared" si="1"/>
        <v>0</v>
      </c>
      <c r="I42">
        <f t="shared" si="2"/>
        <v>0</v>
      </c>
      <c r="J42" s="1">
        <f t="shared" si="3"/>
        <v>0.25</v>
      </c>
      <c r="N42" s="2"/>
      <c r="O42" s="46"/>
      <c r="P42" s="2"/>
      <c r="Q42" s="2" t="s">
        <v>51</v>
      </c>
      <c r="R42" s="1">
        <f>AVERAGE(Tableau9[[#This Row],[Indicateur de vulnerabilité Choc Conflit (%)]:[Indicateur de vulnerabilité Choc Catastrophe naturel (%)]])</f>
        <v>0.54999999999999993</v>
      </c>
      <c r="S42" s="1">
        <v>0.4</v>
      </c>
      <c r="T42" s="1">
        <v>0.5</v>
      </c>
      <c r="U42" s="1">
        <v>0.75</v>
      </c>
      <c r="W42" s="4" t="s">
        <v>51</v>
      </c>
      <c r="X42" s="20">
        <v>0.4</v>
      </c>
      <c r="AA42" s="4" t="s">
        <v>113</v>
      </c>
      <c r="AB42" s="20">
        <v>0.5</v>
      </c>
      <c r="AE42" s="4" t="s">
        <v>113</v>
      </c>
      <c r="AF42" s="20">
        <v>0.75</v>
      </c>
      <c r="AI42" s="69">
        <f>IFERROR(INDEX('Indice sécheresse'!$AC$6:$AC$75,MATCH($Q42,'Indice sécheresse'!$E$6:$E$75,0)),"")</f>
        <v>0.7075297101</v>
      </c>
      <c r="AJ42" t="str">
        <f>IFERROR(INDEX('Indice sécheresse'!$AE$6:$AE$75,MATCH($Q42,'Indice sécheresse'!$E$6:$E$75,0)),"")</f>
        <v>Très élevé</v>
      </c>
      <c r="AK42" s="67">
        <f>IFERROR(INDEX('Indice sécheresse'!$AF$6:$AF$75,MATCH($Q42,'Indice sécheresse'!$E$6:$E$75,0)),"")</f>
        <v>1</v>
      </c>
      <c r="AL42" s="67">
        <f>IFERROR(INDEX('Indice sécheresse'!$AD$6:$AD$75,MATCH($Q42,'Indice sécheresse'!$E$6:$E$75,0)),"")</f>
        <v>8</v>
      </c>
    </row>
    <row r="43" spans="3:38" x14ac:dyDescent="0.35">
      <c r="C43" s="4" t="s">
        <v>120</v>
      </c>
      <c r="D43" s="2">
        <v>3</v>
      </c>
      <c r="E43" s="2">
        <v>2.5</v>
      </c>
      <c r="F43" s="2">
        <v>3</v>
      </c>
      <c r="G43" s="2">
        <f t="shared" si="0"/>
        <v>1</v>
      </c>
      <c r="H43">
        <f t="shared" si="1"/>
        <v>0</v>
      </c>
      <c r="I43">
        <f t="shared" si="2"/>
        <v>0</v>
      </c>
      <c r="J43" s="1">
        <f t="shared" si="3"/>
        <v>0.25</v>
      </c>
      <c r="N43" s="2"/>
      <c r="O43" s="46"/>
      <c r="P43" s="2"/>
      <c r="Q43" s="2" t="s">
        <v>113</v>
      </c>
      <c r="R43" s="1">
        <f>AVERAGE(Tableau9[[#This Row],[Indicateur de vulnerabilité Choc Conflit (%)]:[Indicateur de vulnerabilité Choc Catastrophe naturel (%)]])</f>
        <v>0.54999999999999993</v>
      </c>
      <c r="S43" s="1">
        <v>0.4</v>
      </c>
      <c r="T43" s="1">
        <v>0.5</v>
      </c>
      <c r="U43" s="1">
        <v>0.75</v>
      </c>
      <c r="W43" s="4" t="s">
        <v>113</v>
      </c>
      <c r="X43" s="20">
        <v>0.4</v>
      </c>
      <c r="AA43" s="4" t="s">
        <v>85</v>
      </c>
      <c r="AB43" s="20">
        <v>0.5</v>
      </c>
      <c r="AE43" s="4" t="s">
        <v>85</v>
      </c>
      <c r="AF43" s="20">
        <v>0.75</v>
      </c>
      <c r="AI43" s="69">
        <f>IFERROR(INDEX('Indice sécheresse'!$AC$6:$AC$75,MATCH($Q43,'Indice sécheresse'!$E$6:$E$75,0)),"")</f>
        <v>0.6879379996</v>
      </c>
      <c r="AJ43" t="str">
        <f>IFERROR(INDEX('Indice sécheresse'!$AE$6:$AE$75,MATCH($Q43,'Indice sécheresse'!$E$6:$E$75,0)),"")</f>
        <v>Très élevé</v>
      </c>
      <c r="AK43" s="67">
        <f>IFERROR(INDEX('Indice sécheresse'!$AF$6:$AF$75,MATCH($Q43,'Indice sécheresse'!$E$6:$E$75,0)),"")</f>
        <v>1</v>
      </c>
      <c r="AL43" s="67">
        <f>IFERROR(INDEX('Indice sécheresse'!$AD$6:$AD$75,MATCH($Q43,'Indice sécheresse'!$E$6:$E$75,0)),"")</f>
        <v>10</v>
      </c>
    </row>
    <row r="44" spans="3:38" x14ac:dyDescent="0.35">
      <c r="C44" s="4" t="s">
        <v>765</v>
      </c>
      <c r="D44" s="2">
        <v>2</v>
      </c>
      <c r="E44" s="2">
        <v>1.5</v>
      </c>
      <c r="F44" s="2">
        <v>2</v>
      </c>
      <c r="G44" s="2">
        <f t="shared" si="0"/>
        <v>1</v>
      </c>
      <c r="H44">
        <f t="shared" si="1"/>
        <v>0</v>
      </c>
      <c r="I44">
        <f t="shared" si="2"/>
        <v>0</v>
      </c>
      <c r="J44" s="1">
        <f t="shared" si="3"/>
        <v>0.25</v>
      </c>
      <c r="N44" s="2"/>
      <c r="O44" s="46"/>
      <c r="P44" s="2"/>
      <c r="Q44" s="2" t="s">
        <v>85</v>
      </c>
      <c r="R44" s="1">
        <f>AVERAGE(Tableau9[[#This Row],[Indicateur de vulnerabilité Choc Conflit (%)]:[Indicateur de vulnerabilité Choc Catastrophe naturel (%)]])</f>
        <v>0.31666666666666665</v>
      </c>
      <c r="S44" s="1">
        <v>0</v>
      </c>
      <c r="T44" s="1">
        <v>0.5</v>
      </c>
      <c r="U44" s="1">
        <v>0.45</v>
      </c>
      <c r="W44" s="4" t="s">
        <v>85</v>
      </c>
      <c r="X44" s="20">
        <v>0</v>
      </c>
      <c r="AA44" s="4" t="s">
        <v>86</v>
      </c>
      <c r="AB44" s="20">
        <v>0.5</v>
      </c>
      <c r="AE44" s="4" t="s">
        <v>86</v>
      </c>
      <c r="AF44" s="20">
        <v>0.45</v>
      </c>
      <c r="AI44" s="69">
        <f>IFERROR(INDEX('Indice sécheresse'!$AC$6:$AC$75,MATCH($Q44,'Indice sécheresse'!$E$6:$E$75,0)),"")</f>
        <v>0.4088287057</v>
      </c>
      <c r="AJ44" t="str">
        <f>IFERROR(INDEX('Indice sécheresse'!$AE$6:$AE$75,MATCH($Q44,'Indice sécheresse'!$E$6:$E$75,0)),"")</f>
        <v>Élevé</v>
      </c>
      <c r="AK44" s="67">
        <f>IFERROR(INDEX('Indice sécheresse'!$AF$6:$AF$75,MATCH($Q44,'Indice sécheresse'!$E$6:$E$75,0)),"")</f>
        <v>0</v>
      </c>
      <c r="AL44" s="67">
        <f>IFERROR(INDEX('Indice sécheresse'!$AD$6:$AD$75,MATCH($Q44,'Indice sécheresse'!$E$6:$E$75,0)),"")</f>
        <v>44</v>
      </c>
    </row>
    <row r="45" spans="3:38" x14ac:dyDescent="0.35">
      <c r="C45" s="4" t="s">
        <v>339</v>
      </c>
      <c r="D45" s="2">
        <v>3</v>
      </c>
      <c r="E45" s="2">
        <v>2.3333333333333335</v>
      </c>
      <c r="F45" s="2">
        <v>5</v>
      </c>
      <c r="G45" s="2">
        <f t="shared" si="0"/>
        <v>1</v>
      </c>
      <c r="H45">
        <f t="shared" si="1"/>
        <v>0</v>
      </c>
      <c r="I45">
        <f t="shared" si="2"/>
        <v>1</v>
      </c>
      <c r="J45" s="1">
        <f t="shared" si="3"/>
        <v>0.75</v>
      </c>
      <c r="N45" s="2"/>
      <c r="O45" s="46"/>
      <c r="P45" s="2"/>
      <c r="Q45" s="2" t="s">
        <v>86</v>
      </c>
      <c r="R45" s="1">
        <f>AVERAGE(Tableau9[[#This Row],[Indicateur de vulnerabilité Choc Conflit (%)]:[Indicateur de vulnerabilité Choc Catastrophe naturel (%)]])</f>
        <v>0.54999999999999993</v>
      </c>
      <c r="S45" s="1">
        <v>0.4</v>
      </c>
      <c r="T45" s="1">
        <v>0.5</v>
      </c>
      <c r="U45" s="1">
        <v>0.75</v>
      </c>
      <c r="W45" s="4" t="s">
        <v>86</v>
      </c>
      <c r="X45" s="20">
        <v>0.4</v>
      </c>
      <c r="AA45" s="4" t="s">
        <v>120</v>
      </c>
      <c r="AB45" s="20">
        <v>0.5</v>
      </c>
      <c r="AE45" s="4" t="s">
        <v>120</v>
      </c>
      <c r="AF45" s="20">
        <v>0.75</v>
      </c>
      <c r="AI45" s="69">
        <f>IFERROR(INDEX('Indice sécheresse'!$AC$6:$AC$75,MATCH($Q45,'Indice sécheresse'!$E$6:$E$75,0)),"")</f>
        <v>0.5092734739</v>
      </c>
      <c r="AJ45" t="str">
        <f>IFERROR(INDEX('Indice sécheresse'!$AE$6:$AE$75,MATCH($Q45,'Indice sécheresse'!$E$6:$E$75,0)),"")</f>
        <v>Élevé</v>
      </c>
      <c r="AK45" s="67">
        <f>IFERROR(INDEX('Indice sécheresse'!$AF$6:$AF$75,MATCH($Q45,'Indice sécheresse'!$E$6:$E$75,0)),"")</f>
        <v>1</v>
      </c>
      <c r="AL45" s="67">
        <f>IFERROR(INDEX('Indice sécheresse'!$AD$6:$AD$75,MATCH($Q45,'Indice sécheresse'!$E$6:$E$75,0)),"")</f>
        <v>30</v>
      </c>
    </row>
    <row r="46" spans="3:38" x14ac:dyDescent="0.35">
      <c r="C46" s="4" t="s">
        <v>410</v>
      </c>
      <c r="D46" s="2">
        <v>2</v>
      </c>
      <c r="E46" s="2">
        <v>1.5</v>
      </c>
      <c r="F46" s="2">
        <v>3</v>
      </c>
      <c r="G46" s="2">
        <f t="shared" si="0"/>
        <v>1</v>
      </c>
      <c r="H46">
        <f t="shared" si="1"/>
        <v>0</v>
      </c>
      <c r="I46">
        <f t="shared" si="2"/>
        <v>0</v>
      </c>
      <c r="J46" s="1">
        <f t="shared" si="3"/>
        <v>0.25</v>
      </c>
      <c r="N46" s="2"/>
      <c r="O46" s="46"/>
      <c r="P46" s="2"/>
      <c r="Q46" s="2" t="s">
        <v>87</v>
      </c>
      <c r="R46" s="1">
        <f>AVERAGE(Tableau9[[#This Row],[Indicateur de vulnerabilité Choc Conflit (%)]:[Indicateur de vulnerabilité Choc Catastrophe naturel (%)]])</f>
        <v>0.46666666666666662</v>
      </c>
      <c r="S46" s="1">
        <v>0.4</v>
      </c>
      <c r="T46" s="1">
        <v>0.5</v>
      </c>
      <c r="U46" s="1">
        <v>0.5</v>
      </c>
      <c r="W46" s="4" t="s">
        <v>87</v>
      </c>
      <c r="X46" s="20">
        <v>0.4</v>
      </c>
      <c r="AA46" s="4" t="s">
        <v>118</v>
      </c>
      <c r="AB46" s="20">
        <v>0.5</v>
      </c>
      <c r="AE46" s="4" t="s">
        <v>118</v>
      </c>
      <c r="AF46" s="20">
        <v>0.5</v>
      </c>
      <c r="AI46" s="69">
        <f>IFERROR(INDEX('Indice sécheresse'!$AC$6:$AC$75,MATCH($Q46,'Indice sécheresse'!$E$6:$E$75,0)),"")</f>
        <v>0.6143489003</v>
      </c>
      <c r="AJ46" t="str">
        <f>IFERROR(INDEX('Indice sécheresse'!$AE$6:$AE$75,MATCH($Q46,'Indice sécheresse'!$E$6:$E$75,0)),"")</f>
        <v>Très élevé</v>
      </c>
      <c r="AK46" s="67">
        <f>IFERROR(INDEX('Indice sécheresse'!$AF$6:$AF$75,MATCH($Q46,'Indice sécheresse'!$E$6:$E$75,0)),"")</f>
        <v>1</v>
      </c>
      <c r="AL46" s="67">
        <f>IFERROR(INDEX('Indice sécheresse'!$AD$6:$AD$75,MATCH($Q46,'Indice sécheresse'!$E$6:$E$75,0)),"")</f>
        <v>19</v>
      </c>
    </row>
    <row r="47" spans="3:38" x14ac:dyDescent="0.35">
      <c r="C47" s="4" t="s">
        <v>99</v>
      </c>
      <c r="D47" s="2">
        <v>2</v>
      </c>
      <c r="E47" s="2">
        <v>2.625</v>
      </c>
      <c r="F47" s="2">
        <v>4</v>
      </c>
      <c r="G47" s="2">
        <f t="shared" si="0"/>
        <v>1</v>
      </c>
      <c r="H47">
        <f t="shared" si="1"/>
        <v>0</v>
      </c>
      <c r="I47">
        <f t="shared" si="2"/>
        <v>1</v>
      </c>
      <c r="J47" s="1">
        <f t="shared" si="3"/>
        <v>0.75</v>
      </c>
      <c r="N47" s="2"/>
      <c r="O47" s="46"/>
      <c r="P47" s="2"/>
      <c r="Q47" s="2" t="s">
        <v>99</v>
      </c>
      <c r="R47" s="1">
        <f>AVERAGE(Tableau9[[#This Row],[Indicateur de vulnerabilité Choc Conflit (%)]:[Indicateur de vulnerabilité Choc Catastrophe naturel (%)]])</f>
        <v>0.3</v>
      </c>
      <c r="S47" s="1">
        <v>0.4</v>
      </c>
      <c r="T47" s="1">
        <v>0.5</v>
      </c>
      <c r="U47" s="1">
        <v>0</v>
      </c>
      <c r="W47" s="4" t="s">
        <v>99</v>
      </c>
      <c r="X47" s="20">
        <v>0.4</v>
      </c>
      <c r="AA47" s="4" t="s">
        <v>119</v>
      </c>
      <c r="AB47" s="20">
        <v>0.5</v>
      </c>
      <c r="AE47" s="4" t="s">
        <v>119</v>
      </c>
      <c r="AF47" s="20">
        <v>0</v>
      </c>
      <c r="AI47" s="69">
        <f>IFERROR(INDEX('Indice sécheresse'!$AC$6:$AC$75,MATCH($Q47,'Indice sécheresse'!$E$6:$E$75,0)),"")</f>
        <v>0.1662372278</v>
      </c>
      <c r="AJ47" t="str">
        <f>IFERROR(INDEX('Indice sécheresse'!$AE$6:$AE$75,MATCH($Q47,'Indice sécheresse'!$E$6:$E$75,0)),"")</f>
        <v>Faible</v>
      </c>
      <c r="AK47" s="67">
        <f>IFERROR(INDEX('Indice sécheresse'!$AF$6:$AF$75,MATCH($Q47,'Indice sécheresse'!$E$6:$E$75,0)),"")</f>
        <v>0</v>
      </c>
      <c r="AL47" s="67">
        <f>IFERROR(INDEX('Indice sécheresse'!$AD$6:$AD$75,MATCH($Q47,'Indice sécheresse'!$E$6:$E$75,0)),"")</f>
        <v>70</v>
      </c>
    </row>
    <row r="48" spans="3:38" x14ac:dyDescent="0.35">
      <c r="C48" s="4" t="s">
        <v>83</v>
      </c>
      <c r="D48" s="2">
        <v>2</v>
      </c>
      <c r="E48" s="2">
        <v>2</v>
      </c>
      <c r="F48" s="2">
        <v>2</v>
      </c>
      <c r="G48" s="2">
        <f t="shared" si="0"/>
        <v>1</v>
      </c>
      <c r="H48">
        <f t="shared" si="1"/>
        <v>0</v>
      </c>
      <c r="I48">
        <f t="shared" si="2"/>
        <v>0</v>
      </c>
      <c r="J48" s="1">
        <f t="shared" si="3"/>
        <v>0.25</v>
      </c>
      <c r="N48" s="2"/>
      <c r="O48" s="46"/>
      <c r="P48" s="2"/>
      <c r="Q48" s="2" t="s">
        <v>95</v>
      </c>
      <c r="R48" s="1">
        <f>AVERAGE(Tableau9[[#This Row],[Indicateur de vulnerabilité Choc Conflit (%)]:[Indicateur de vulnerabilité Choc Catastrophe naturel (%)]])</f>
        <v>0.79999999999999993</v>
      </c>
      <c r="S48" s="1">
        <v>0.4</v>
      </c>
      <c r="T48" s="1">
        <v>1</v>
      </c>
      <c r="U48" s="1">
        <v>1</v>
      </c>
      <c r="W48" s="4" t="s">
        <v>95</v>
      </c>
      <c r="X48" s="20">
        <v>0.4</v>
      </c>
      <c r="AA48" s="4" t="s">
        <v>87</v>
      </c>
      <c r="AB48" s="20">
        <v>1</v>
      </c>
      <c r="AE48" s="4" t="s">
        <v>87</v>
      </c>
      <c r="AF48" s="20">
        <v>1</v>
      </c>
      <c r="AI48" s="69">
        <f>IFERROR(INDEX('Indice sécheresse'!$AC$6:$AC$75,MATCH($Q48,'Indice sécheresse'!$E$6:$E$75,0)),"")</f>
        <v>0.3461885008</v>
      </c>
      <c r="AJ48" t="str">
        <f>IFERROR(INDEX('Indice sécheresse'!$AE$6:$AE$75,MATCH($Q48,'Indice sécheresse'!$E$6:$E$75,0)),"")</f>
        <v>Modéré</v>
      </c>
      <c r="AK48" s="67">
        <f>IFERROR(INDEX('Indice sécheresse'!$AF$6:$AF$75,MATCH($Q48,'Indice sécheresse'!$E$6:$E$75,0)),"")</f>
        <v>0</v>
      </c>
      <c r="AL48" s="67">
        <f>IFERROR(INDEX('Indice sécheresse'!$AD$6:$AD$75,MATCH($Q48,'Indice sécheresse'!$E$6:$E$75,0)),"")</f>
        <v>50</v>
      </c>
    </row>
    <row r="49" spans="3:38" x14ac:dyDescent="0.35">
      <c r="C49" s="4" t="s">
        <v>67</v>
      </c>
      <c r="D49" s="2">
        <v>1</v>
      </c>
      <c r="E49" s="2">
        <v>2.6666666666666665</v>
      </c>
      <c r="F49" s="2">
        <v>3</v>
      </c>
      <c r="G49" s="2">
        <f t="shared" si="0"/>
        <v>1</v>
      </c>
      <c r="H49">
        <f t="shared" si="1"/>
        <v>0</v>
      </c>
      <c r="I49">
        <f t="shared" si="2"/>
        <v>0</v>
      </c>
      <c r="J49" s="1">
        <f t="shared" si="3"/>
        <v>0.25</v>
      </c>
      <c r="N49" s="2"/>
      <c r="O49" s="46"/>
      <c r="P49" s="2"/>
      <c r="Q49" s="2" t="s">
        <v>83</v>
      </c>
      <c r="R49" s="1">
        <f>AVERAGE(Tableau9[[#This Row],[Indicateur de vulnerabilité Choc Conflit (%)]:[Indicateur de vulnerabilité Choc Catastrophe naturel (%)]])</f>
        <v>0.6333333333333333</v>
      </c>
      <c r="S49" s="1">
        <v>0.4</v>
      </c>
      <c r="T49" s="1">
        <v>0.5</v>
      </c>
      <c r="U49" s="1">
        <v>1</v>
      </c>
      <c r="W49" s="4" t="s">
        <v>83</v>
      </c>
      <c r="X49" s="20">
        <v>0.4</v>
      </c>
      <c r="AA49" s="4" t="s">
        <v>99</v>
      </c>
      <c r="AB49" s="20">
        <v>0.5</v>
      </c>
      <c r="AE49" s="4" t="s">
        <v>99</v>
      </c>
      <c r="AF49" s="20">
        <v>1</v>
      </c>
      <c r="AI49" s="69">
        <f>IFERROR(INDEX('Indice sécheresse'!$AC$6:$AC$75,MATCH($Q49,'Indice sécheresse'!$E$6:$E$75,0)),"")</f>
        <v>0.530207731</v>
      </c>
      <c r="AJ49" t="str">
        <f>IFERROR(INDEX('Indice sécheresse'!$AE$6:$AE$75,MATCH($Q49,'Indice sécheresse'!$E$6:$E$75,0)),"")</f>
        <v>Élevé</v>
      </c>
      <c r="AK49" s="67">
        <f>IFERROR(INDEX('Indice sécheresse'!$AF$6:$AF$75,MATCH($Q49,'Indice sécheresse'!$E$6:$E$75,0)),"")</f>
        <v>1</v>
      </c>
      <c r="AL49" s="67">
        <f>IFERROR(INDEX('Indice sécheresse'!$AD$6:$AD$75,MATCH($Q49,'Indice sécheresse'!$E$6:$E$75,0)),"")</f>
        <v>27</v>
      </c>
    </row>
    <row r="50" spans="3:38" x14ac:dyDescent="0.35">
      <c r="C50" s="4" t="s">
        <v>42</v>
      </c>
      <c r="D50" s="2">
        <v>3</v>
      </c>
      <c r="E50" s="2">
        <v>2.7407407407407409</v>
      </c>
      <c r="F50" s="2">
        <v>6</v>
      </c>
      <c r="G50" s="2">
        <f t="shared" si="0"/>
        <v>1</v>
      </c>
      <c r="H50">
        <f t="shared" si="1"/>
        <v>0</v>
      </c>
      <c r="I50">
        <f t="shared" si="2"/>
        <v>1</v>
      </c>
      <c r="J50" s="1">
        <f t="shared" si="3"/>
        <v>0.75</v>
      </c>
      <c r="N50" s="2"/>
      <c r="O50" s="46"/>
      <c r="P50" s="2"/>
      <c r="Q50" s="2" t="s">
        <v>67</v>
      </c>
      <c r="R50" s="1">
        <f>AVERAGE(Tableau9[[#This Row],[Indicateur de vulnerabilité Choc Conflit (%)]:[Indicateur de vulnerabilité Choc Catastrophe naturel (%)]])</f>
        <v>0.41666666666666669</v>
      </c>
      <c r="S50" s="1">
        <v>0</v>
      </c>
      <c r="T50" s="1">
        <v>0.5</v>
      </c>
      <c r="U50" s="1">
        <v>0.75</v>
      </c>
      <c r="W50" s="4" t="s">
        <v>67</v>
      </c>
      <c r="X50" s="20">
        <v>0</v>
      </c>
      <c r="AA50" s="4" t="s">
        <v>95</v>
      </c>
      <c r="AB50" s="20">
        <v>0.5</v>
      </c>
      <c r="AE50" s="4" t="s">
        <v>95</v>
      </c>
      <c r="AF50" s="20">
        <v>0.75</v>
      </c>
      <c r="AI50" s="69">
        <f>IFERROR(INDEX('Indice sécheresse'!$AC$6:$AC$75,MATCH($Q50,'Indice sécheresse'!$E$6:$E$75,0)),"")</f>
        <v>0.3438393676</v>
      </c>
      <c r="AJ50" t="str">
        <f>IFERROR(INDEX('Indice sécheresse'!$AE$6:$AE$75,MATCH($Q50,'Indice sécheresse'!$E$6:$E$75,0)),"")</f>
        <v>Modéré</v>
      </c>
      <c r="AK50" s="67">
        <f>IFERROR(INDEX('Indice sécheresse'!$AF$6:$AF$75,MATCH($Q50,'Indice sécheresse'!$E$6:$E$75,0)),"")</f>
        <v>0</v>
      </c>
      <c r="AL50" s="67">
        <f>IFERROR(INDEX('Indice sécheresse'!$AD$6:$AD$75,MATCH($Q50,'Indice sécheresse'!$E$6:$E$75,0)),"")</f>
        <v>51</v>
      </c>
    </row>
    <row r="51" spans="3:38" x14ac:dyDescent="0.35">
      <c r="C51" s="4" t="s">
        <v>89</v>
      </c>
      <c r="D51" s="2">
        <v>2</v>
      </c>
      <c r="E51" s="2">
        <v>2.6666666666666665</v>
      </c>
      <c r="F51" s="2">
        <v>5</v>
      </c>
      <c r="G51" s="2">
        <f t="shared" si="0"/>
        <v>1</v>
      </c>
      <c r="H51">
        <f t="shared" si="1"/>
        <v>0</v>
      </c>
      <c r="I51">
        <f t="shared" si="2"/>
        <v>1</v>
      </c>
      <c r="J51" s="1">
        <f t="shared" si="3"/>
        <v>0.75</v>
      </c>
      <c r="N51" s="2"/>
      <c r="O51" s="46"/>
      <c r="P51" s="2"/>
      <c r="Q51" s="2" t="s">
        <v>42</v>
      </c>
      <c r="R51" s="1">
        <f>AVERAGE(Tableau9[[#This Row],[Indicateur de vulnerabilité Choc Conflit (%)]:[Indicateur de vulnerabilité Choc Catastrophe naturel (%)]])</f>
        <v>0.6</v>
      </c>
      <c r="S51" s="1">
        <v>0.8</v>
      </c>
      <c r="T51" s="1">
        <v>0.5</v>
      </c>
      <c r="U51" s="1">
        <v>0.5</v>
      </c>
      <c r="W51" s="4" t="s">
        <v>42</v>
      </c>
      <c r="X51" s="20">
        <v>0.8</v>
      </c>
      <c r="AA51" s="4" t="s">
        <v>83</v>
      </c>
      <c r="AB51" s="20">
        <v>0.5</v>
      </c>
      <c r="AE51" s="4" t="s">
        <v>83</v>
      </c>
      <c r="AF51" s="20">
        <v>0.5</v>
      </c>
      <c r="AI51" s="69">
        <f>IFERROR(INDEX('Indice sécheresse'!$AC$6:$AC$75,MATCH($Q51,'Indice sécheresse'!$E$6:$E$75,0)),"")</f>
        <v>0.7259123817</v>
      </c>
      <c r="AJ51" t="str">
        <f>IFERROR(INDEX('Indice sécheresse'!$AE$6:$AE$75,MATCH($Q51,'Indice sécheresse'!$E$6:$E$75,0)),"")</f>
        <v>Très élevé</v>
      </c>
      <c r="AK51" s="67">
        <f>IFERROR(INDEX('Indice sécheresse'!$AF$6:$AF$75,MATCH($Q51,'Indice sécheresse'!$E$6:$E$75,0)),"")</f>
        <v>1</v>
      </c>
      <c r="AL51" s="67">
        <f>IFERROR(INDEX('Indice sécheresse'!$AD$6:$AD$75,MATCH($Q51,'Indice sécheresse'!$E$6:$E$75,0)),"")</f>
        <v>7</v>
      </c>
    </row>
    <row r="52" spans="3:38" x14ac:dyDescent="0.35">
      <c r="C52" s="4" t="s">
        <v>90</v>
      </c>
      <c r="D52" s="2">
        <v>2</v>
      </c>
      <c r="E52" s="2">
        <v>2.3333333333333335</v>
      </c>
      <c r="F52" s="2">
        <v>4</v>
      </c>
      <c r="G52" s="2">
        <f t="shared" si="0"/>
        <v>1</v>
      </c>
      <c r="H52">
        <f t="shared" si="1"/>
        <v>0</v>
      </c>
      <c r="I52">
        <f t="shared" si="2"/>
        <v>1</v>
      </c>
      <c r="J52" s="1">
        <f t="shared" si="3"/>
        <v>0.75</v>
      </c>
      <c r="N52" s="2"/>
      <c r="O52" s="46"/>
      <c r="P52" s="2"/>
      <c r="Q52" s="2" t="s">
        <v>89</v>
      </c>
      <c r="R52" s="1">
        <f>AVERAGE(Tableau9[[#This Row],[Indicateur de vulnerabilité Choc Conflit (%)]:[Indicateur de vulnerabilité Choc Catastrophe naturel (%)]])</f>
        <v>0.3</v>
      </c>
      <c r="S52" s="1">
        <v>0.4</v>
      </c>
      <c r="T52" s="1">
        <v>0.5</v>
      </c>
      <c r="U52" s="1">
        <v>0</v>
      </c>
      <c r="W52" s="4" t="s">
        <v>89</v>
      </c>
      <c r="X52" s="20">
        <v>0.4</v>
      </c>
      <c r="AA52" s="4" t="s">
        <v>67</v>
      </c>
      <c r="AB52" s="20">
        <v>0.5</v>
      </c>
      <c r="AE52" s="4" t="s">
        <v>67</v>
      </c>
      <c r="AF52" s="20">
        <v>0</v>
      </c>
      <c r="AI52" s="69">
        <f>IFERROR(INDEX('Indice sécheresse'!$AC$6:$AC$75,MATCH($Q52,'Indice sécheresse'!$E$6:$E$75,0)),"")</f>
        <v>0.508911286</v>
      </c>
      <c r="AJ52" t="str">
        <f>IFERROR(INDEX('Indice sécheresse'!$AE$6:$AE$75,MATCH($Q52,'Indice sécheresse'!$E$6:$E$75,0)),"")</f>
        <v>Élevé</v>
      </c>
      <c r="AK52" s="67">
        <f>IFERROR(INDEX('Indice sécheresse'!$AF$6:$AF$75,MATCH($Q52,'Indice sécheresse'!$E$6:$E$75,0)),"")</f>
        <v>1</v>
      </c>
      <c r="AL52" s="67">
        <f>IFERROR(INDEX('Indice sécheresse'!$AD$6:$AD$75,MATCH($Q52,'Indice sécheresse'!$E$6:$E$75,0)),"")</f>
        <v>31</v>
      </c>
    </row>
    <row r="53" spans="3:38" x14ac:dyDescent="0.35">
      <c r="C53" s="4" t="s">
        <v>39</v>
      </c>
      <c r="D53" s="2">
        <v>3</v>
      </c>
      <c r="E53" s="2">
        <v>2.2999999999999998</v>
      </c>
      <c r="F53" s="2">
        <v>5</v>
      </c>
      <c r="G53" s="2">
        <f t="shared" si="0"/>
        <v>1</v>
      </c>
      <c r="H53">
        <f t="shared" si="1"/>
        <v>0</v>
      </c>
      <c r="I53">
        <f t="shared" si="2"/>
        <v>1</v>
      </c>
      <c r="J53" s="1">
        <f t="shared" si="3"/>
        <v>0.75</v>
      </c>
      <c r="N53" s="2"/>
      <c r="O53" s="46"/>
      <c r="P53" s="2"/>
      <c r="Q53" s="2" t="s">
        <v>90</v>
      </c>
      <c r="R53" s="1">
        <f>AVERAGE(Tableau9[[#This Row],[Indicateur de vulnerabilité Choc Conflit (%)]:[Indicateur de vulnerabilité Choc Catastrophe naturel (%)]])</f>
        <v>0.61666666666666659</v>
      </c>
      <c r="S53" s="1">
        <v>0.4</v>
      </c>
      <c r="T53" s="1">
        <v>1</v>
      </c>
      <c r="U53" s="1">
        <v>0.45</v>
      </c>
      <c r="W53" s="4" t="s">
        <v>90</v>
      </c>
      <c r="X53" s="20">
        <v>0.4</v>
      </c>
      <c r="AA53" s="4" t="s">
        <v>42</v>
      </c>
      <c r="AB53" s="20">
        <v>1</v>
      </c>
      <c r="AE53" s="4" t="s">
        <v>42</v>
      </c>
      <c r="AF53" s="20">
        <v>0.45</v>
      </c>
      <c r="AI53" s="69">
        <f>IFERROR(INDEX('Indice sécheresse'!$AC$6:$AC$75,MATCH($Q53,'Indice sécheresse'!$E$6:$E$75,0)),"")</f>
        <v>0.4531013224</v>
      </c>
      <c r="AJ53" t="str">
        <f>IFERROR(INDEX('Indice sécheresse'!$AE$6:$AE$75,MATCH($Q53,'Indice sécheresse'!$E$6:$E$75,0)),"")</f>
        <v>Élevé</v>
      </c>
      <c r="AK53" s="67">
        <f>IFERROR(INDEX('Indice sécheresse'!$AF$6:$AF$75,MATCH($Q53,'Indice sécheresse'!$E$6:$E$75,0)),"")</f>
        <v>0</v>
      </c>
      <c r="AL53" s="67">
        <f>IFERROR(INDEX('Indice sécheresse'!$AD$6:$AD$75,MATCH($Q53,'Indice sécheresse'!$E$6:$E$75,0)),"")</f>
        <v>39</v>
      </c>
    </row>
    <row r="54" spans="3:38" x14ac:dyDescent="0.35">
      <c r="C54" s="4" t="s">
        <v>96</v>
      </c>
      <c r="D54" s="2">
        <v>1</v>
      </c>
      <c r="E54" s="2">
        <v>1</v>
      </c>
      <c r="F54" s="2">
        <v>1</v>
      </c>
      <c r="G54" s="2">
        <f t="shared" si="0"/>
        <v>1</v>
      </c>
      <c r="H54">
        <f t="shared" si="1"/>
        <v>0</v>
      </c>
      <c r="I54">
        <f t="shared" si="2"/>
        <v>0</v>
      </c>
      <c r="J54" s="1">
        <f t="shared" si="3"/>
        <v>0.25</v>
      </c>
      <c r="N54" s="2"/>
      <c r="O54" s="46"/>
      <c r="P54" s="2"/>
      <c r="Q54" s="2" t="s">
        <v>39</v>
      </c>
      <c r="R54" s="1">
        <f>AVERAGE(Tableau9[[#This Row],[Indicateur de vulnerabilité Choc Conflit (%)]:[Indicateur de vulnerabilité Choc Catastrophe naturel (%)]])</f>
        <v>0.54999999999999993</v>
      </c>
      <c r="S54" s="1">
        <v>0.4</v>
      </c>
      <c r="T54" s="1">
        <v>0.5</v>
      </c>
      <c r="U54" s="1">
        <v>0.75</v>
      </c>
      <c r="W54" s="4" t="s">
        <v>39</v>
      </c>
      <c r="X54" s="20">
        <v>0.4</v>
      </c>
      <c r="AA54" s="4" t="s">
        <v>89</v>
      </c>
      <c r="AB54" s="20">
        <v>0.5</v>
      </c>
      <c r="AE54" s="4" t="s">
        <v>89</v>
      </c>
      <c r="AF54" s="20">
        <v>0.75</v>
      </c>
      <c r="AI54" s="69">
        <f>IFERROR(INDEX('Indice sécheresse'!$AC$6:$AC$75,MATCH($Q54,'Indice sécheresse'!$E$6:$E$75,0)),"")</f>
        <v>0.4363246303</v>
      </c>
      <c r="AJ54" t="str">
        <f>IFERROR(INDEX('Indice sécheresse'!$AE$6:$AE$75,MATCH($Q54,'Indice sécheresse'!$E$6:$E$75,0)),"")</f>
        <v>Élevé</v>
      </c>
      <c r="AK54" s="67">
        <f>IFERROR(INDEX('Indice sécheresse'!$AF$6:$AF$75,MATCH($Q54,'Indice sécheresse'!$E$6:$E$75,0)),"")</f>
        <v>0</v>
      </c>
      <c r="AL54" s="67">
        <f>IFERROR(INDEX('Indice sécheresse'!$AD$6:$AD$75,MATCH($Q54,'Indice sécheresse'!$E$6:$E$75,0)),"")</f>
        <v>42</v>
      </c>
    </row>
    <row r="55" spans="3:38" x14ac:dyDescent="0.35">
      <c r="C55" s="4" t="s">
        <v>92</v>
      </c>
      <c r="D55" s="2">
        <v>3</v>
      </c>
      <c r="E55" s="2">
        <v>2.2000000000000002</v>
      </c>
      <c r="F55" s="2">
        <v>3</v>
      </c>
      <c r="G55" s="2">
        <f t="shared" si="0"/>
        <v>1</v>
      </c>
      <c r="H55">
        <f t="shared" si="1"/>
        <v>0</v>
      </c>
      <c r="I55">
        <f t="shared" si="2"/>
        <v>0</v>
      </c>
      <c r="J55" s="1">
        <f t="shared" si="3"/>
        <v>0.25</v>
      </c>
      <c r="N55" s="2"/>
      <c r="O55" s="46"/>
      <c r="P55" s="2"/>
      <c r="Q55" s="2" t="s">
        <v>96</v>
      </c>
      <c r="R55" s="1">
        <f>AVERAGE(Tableau9[[#This Row],[Indicateur de vulnerabilité Choc Conflit (%)]:[Indicateur de vulnerabilité Choc Catastrophe naturel (%)]])</f>
        <v>0.54999999999999993</v>
      </c>
      <c r="S55" s="1">
        <v>0.4</v>
      </c>
      <c r="T55" s="1">
        <v>0.5</v>
      </c>
      <c r="U55" s="1">
        <v>0.75</v>
      </c>
      <c r="W55" s="4" t="s">
        <v>96</v>
      </c>
      <c r="X55" s="20">
        <v>0.4</v>
      </c>
      <c r="AA55" s="4" t="s">
        <v>90</v>
      </c>
      <c r="AB55" s="20">
        <v>0.5</v>
      </c>
      <c r="AE55" s="4" t="s">
        <v>90</v>
      </c>
      <c r="AF55" s="20">
        <v>0.75</v>
      </c>
      <c r="AI55" s="69">
        <f>IFERROR(INDEX('Indice sécheresse'!$AC$6:$AC$75,MATCH($Q55,'Indice sécheresse'!$E$6:$E$75,0)),"")</f>
        <v>0.34</v>
      </c>
      <c r="AJ55" t="str">
        <f>IFERROR(INDEX('Indice sécheresse'!$AE$6:$AE$75,MATCH($Q55,'Indice sécheresse'!$E$6:$E$75,0)),"")</f>
        <v>Modéré</v>
      </c>
      <c r="AK55" s="67">
        <f>IFERROR(INDEX('Indice sécheresse'!$AF$6:$AF$75,MATCH($Q55,'Indice sécheresse'!$E$6:$E$75,0)),"")</f>
        <v>0</v>
      </c>
      <c r="AL55" s="67">
        <f>IFERROR(INDEX('Indice sécheresse'!$AD$6:$AD$75,MATCH($Q55,'Indice sécheresse'!$E$6:$E$75,0)),"")</f>
        <v>53</v>
      </c>
    </row>
    <row r="56" spans="3:38" x14ac:dyDescent="0.35">
      <c r="C56" s="4" t="s">
        <v>97</v>
      </c>
      <c r="D56" s="2">
        <v>2</v>
      </c>
      <c r="E56" s="2">
        <v>2.5</v>
      </c>
      <c r="F56" s="2">
        <v>2</v>
      </c>
      <c r="G56" s="2">
        <f t="shared" si="0"/>
        <v>1</v>
      </c>
      <c r="H56">
        <f t="shared" si="1"/>
        <v>0</v>
      </c>
      <c r="I56">
        <f t="shared" si="2"/>
        <v>0</v>
      </c>
      <c r="J56" s="1">
        <f t="shared" si="3"/>
        <v>0.25</v>
      </c>
      <c r="N56" s="2"/>
      <c r="O56" s="46"/>
      <c r="P56" s="2"/>
      <c r="Q56" s="2" t="s">
        <v>92</v>
      </c>
      <c r="R56" s="1">
        <f>AVERAGE(Tableau9[[#This Row],[Indicateur de vulnerabilité Choc Conflit (%)]:[Indicateur de vulnerabilité Choc Catastrophe naturel (%)]])</f>
        <v>0.46666666666666662</v>
      </c>
      <c r="S56" s="1">
        <v>0.4</v>
      </c>
      <c r="T56" s="1">
        <v>0.5</v>
      </c>
      <c r="U56" s="1">
        <v>0.5</v>
      </c>
      <c r="W56" s="4" t="s">
        <v>92</v>
      </c>
      <c r="X56" s="20">
        <v>0.4</v>
      </c>
      <c r="AA56" s="4" t="s">
        <v>39</v>
      </c>
      <c r="AB56" s="20">
        <v>0.5</v>
      </c>
      <c r="AE56" s="4" t="s">
        <v>39</v>
      </c>
      <c r="AF56" s="20">
        <v>0.5</v>
      </c>
      <c r="AI56" s="69">
        <f>IFERROR(INDEX('Indice sécheresse'!$AC$6:$AC$75,MATCH($Q56,'Indice sécheresse'!$E$6:$E$75,0)),"")</f>
        <v>0.1909210374</v>
      </c>
      <c r="AJ56" t="str">
        <f>IFERROR(INDEX('Indice sécheresse'!$AE$6:$AE$75,MATCH($Q56,'Indice sécheresse'!$E$6:$E$75,0)),"")</f>
        <v>Faible</v>
      </c>
      <c r="AK56" s="67">
        <f>IFERROR(INDEX('Indice sécheresse'!$AF$6:$AF$75,MATCH($Q56,'Indice sécheresse'!$E$6:$E$75,0)),"")</f>
        <v>0</v>
      </c>
      <c r="AL56" s="67">
        <f>IFERROR(INDEX('Indice sécheresse'!$AD$6:$AD$75,MATCH($Q56,'Indice sécheresse'!$E$6:$E$75,0)),"")</f>
        <v>66</v>
      </c>
    </row>
    <row r="57" spans="3:38" x14ac:dyDescent="0.35">
      <c r="C57" s="4" t="s">
        <v>93</v>
      </c>
      <c r="D57" s="2">
        <v>2</v>
      </c>
      <c r="E57" s="2">
        <v>3</v>
      </c>
      <c r="F57" s="2">
        <v>2</v>
      </c>
      <c r="G57" s="2">
        <f t="shared" si="0"/>
        <v>1</v>
      </c>
      <c r="H57">
        <f t="shared" si="1"/>
        <v>1</v>
      </c>
      <c r="I57">
        <f t="shared" si="2"/>
        <v>0</v>
      </c>
      <c r="J57" s="1">
        <f t="shared" si="3"/>
        <v>0.5</v>
      </c>
      <c r="N57" s="2"/>
      <c r="O57" s="46"/>
      <c r="P57" s="2"/>
      <c r="Q57" s="2" t="s">
        <v>97</v>
      </c>
      <c r="R57" s="1">
        <f>AVERAGE(Tableau9[[#This Row],[Indicateur de vulnerabilité Choc Conflit (%)]:[Indicateur de vulnerabilité Choc Catastrophe naturel (%)]])</f>
        <v>0.6333333333333333</v>
      </c>
      <c r="S57" s="1">
        <v>0.4</v>
      </c>
      <c r="T57" s="1">
        <v>1</v>
      </c>
      <c r="U57" s="1">
        <v>0.5</v>
      </c>
      <c r="W57" s="4" t="s">
        <v>97</v>
      </c>
      <c r="X57" s="20">
        <v>0.4</v>
      </c>
      <c r="AA57" s="4" t="s">
        <v>96</v>
      </c>
      <c r="AB57" s="20">
        <v>1</v>
      </c>
      <c r="AE57" s="4" t="s">
        <v>96</v>
      </c>
      <c r="AF57" s="20">
        <v>0.5</v>
      </c>
      <c r="AI57" s="69">
        <f>IFERROR(INDEX('Indice sécheresse'!$AC$6:$AC$75,MATCH($Q57,'Indice sécheresse'!$E$6:$E$75,0)),"")</f>
        <v>0.385909558</v>
      </c>
      <c r="AJ57" t="str">
        <f>IFERROR(INDEX('Indice sécheresse'!$AE$6:$AE$75,MATCH($Q57,'Indice sécheresse'!$E$6:$E$75,0)),"")</f>
        <v>Modéré</v>
      </c>
      <c r="AK57" s="67">
        <f>IFERROR(INDEX('Indice sécheresse'!$AF$6:$AF$75,MATCH($Q57,'Indice sécheresse'!$E$6:$E$75,0)),"")</f>
        <v>0</v>
      </c>
      <c r="AL57" s="67">
        <f>IFERROR(INDEX('Indice sécheresse'!$AD$6:$AD$75,MATCH($Q57,'Indice sécheresse'!$E$6:$E$75,0)),"")</f>
        <v>45</v>
      </c>
    </row>
    <row r="58" spans="3:38" x14ac:dyDescent="0.35">
      <c r="C58" s="4" t="s">
        <v>114</v>
      </c>
      <c r="D58" s="2">
        <v>1</v>
      </c>
      <c r="E58" s="2">
        <v>3</v>
      </c>
      <c r="F58" s="2">
        <v>1</v>
      </c>
      <c r="G58" s="2">
        <f t="shared" si="0"/>
        <v>1</v>
      </c>
      <c r="H58">
        <f t="shared" si="1"/>
        <v>1</v>
      </c>
      <c r="I58">
        <f t="shared" si="2"/>
        <v>0</v>
      </c>
      <c r="J58" s="1">
        <f t="shared" si="3"/>
        <v>0.5</v>
      </c>
      <c r="N58" s="2"/>
      <c r="O58" s="46"/>
      <c r="P58" s="2"/>
      <c r="Q58" s="2" t="s">
        <v>93</v>
      </c>
      <c r="R58" s="1">
        <f>AVERAGE(Tableau9[[#This Row],[Indicateur de vulnerabilité Choc Conflit (%)]:[Indicateur de vulnerabilité Choc Catastrophe naturel (%)]])</f>
        <v>0.6333333333333333</v>
      </c>
      <c r="S58" s="1">
        <v>0.4</v>
      </c>
      <c r="T58" s="1">
        <v>0.5</v>
      </c>
      <c r="U58" s="1">
        <v>1</v>
      </c>
      <c r="W58" s="4" t="s">
        <v>93</v>
      </c>
      <c r="X58" s="20">
        <v>0.4</v>
      </c>
      <c r="AA58" s="4" t="s">
        <v>92</v>
      </c>
      <c r="AB58" s="20">
        <v>0.5</v>
      </c>
      <c r="AE58" s="4" t="s">
        <v>92</v>
      </c>
      <c r="AF58" s="20">
        <v>1</v>
      </c>
      <c r="AI58" s="69">
        <f>IFERROR(INDEX('Indice sécheresse'!$AC$6:$AC$75,MATCH($Q58,'Indice sécheresse'!$E$6:$E$75,0)),"")</f>
        <v>0.2160892719</v>
      </c>
      <c r="AJ58" t="str">
        <f>IFERROR(INDEX('Indice sécheresse'!$AE$6:$AE$75,MATCH($Q58,'Indice sécheresse'!$E$6:$E$75,0)),"")</f>
        <v>Modéré</v>
      </c>
      <c r="AK58" s="67">
        <f>IFERROR(INDEX('Indice sécheresse'!$AF$6:$AF$75,MATCH($Q58,'Indice sécheresse'!$E$6:$E$75,0)),"")</f>
        <v>0</v>
      </c>
      <c r="AL58" s="67">
        <f>IFERROR(INDEX('Indice sécheresse'!$AD$6:$AD$75,MATCH($Q58,'Indice sécheresse'!$E$6:$E$75,0)),"")</f>
        <v>64</v>
      </c>
    </row>
    <row r="59" spans="3:38" x14ac:dyDescent="0.35">
      <c r="C59" s="4" t="s">
        <v>94</v>
      </c>
      <c r="D59" s="2">
        <v>1</v>
      </c>
      <c r="E59" s="2">
        <v>3</v>
      </c>
      <c r="F59" s="2">
        <v>1</v>
      </c>
      <c r="G59" s="2">
        <f t="shared" si="0"/>
        <v>1</v>
      </c>
      <c r="H59">
        <f t="shared" si="1"/>
        <v>1</v>
      </c>
      <c r="I59">
        <f t="shared" si="2"/>
        <v>0</v>
      </c>
      <c r="J59" s="1">
        <f t="shared" si="3"/>
        <v>0.5</v>
      </c>
      <c r="N59" s="2"/>
      <c r="O59" s="46"/>
      <c r="P59" s="2"/>
      <c r="Q59" s="2" t="s">
        <v>114</v>
      </c>
      <c r="R59" s="1">
        <f>AVERAGE(Tableau9[[#This Row],[Indicateur de vulnerabilité Choc Conflit (%)]:[Indicateur de vulnerabilité Choc Catastrophe naturel (%)]])</f>
        <v>0.5</v>
      </c>
      <c r="S59" s="1">
        <v>0</v>
      </c>
      <c r="T59" s="1">
        <v>0.5</v>
      </c>
      <c r="U59" s="1">
        <v>1</v>
      </c>
      <c r="W59" s="4" t="s">
        <v>114</v>
      </c>
      <c r="X59" s="20">
        <v>0</v>
      </c>
      <c r="AA59" s="4" t="s">
        <v>97</v>
      </c>
      <c r="AB59" s="20">
        <v>0.5</v>
      </c>
      <c r="AE59" s="4" t="s">
        <v>97</v>
      </c>
      <c r="AF59" s="20">
        <v>1</v>
      </c>
      <c r="AI59" s="69">
        <f>IFERROR(INDEX('Indice sécheresse'!$AC$6:$AC$75,MATCH($Q59,'Indice sécheresse'!$E$6:$E$75,0)),"")</f>
        <v>0.6479739925</v>
      </c>
      <c r="AJ59" t="str">
        <f>IFERROR(INDEX('Indice sécheresse'!$AE$6:$AE$75,MATCH($Q59,'Indice sécheresse'!$E$6:$E$75,0)),"")</f>
        <v>Très élevé</v>
      </c>
      <c r="AK59" s="67">
        <f>IFERROR(INDEX('Indice sécheresse'!$AF$6:$AF$75,MATCH($Q59,'Indice sécheresse'!$E$6:$E$75,0)),"")</f>
        <v>1</v>
      </c>
      <c r="AL59" s="67">
        <f>IFERROR(INDEX('Indice sécheresse'!$AD$6:$AD$75,MATCH($Q59,'Indice sécheresse'!$E$6:$E$75,0)),"")</f>
        <v>15</v>
      </c>
    </row>
    <row r="60" spans="3:38" x14ac:dyDescent="0.35">
      <c r="C60" s="4" t="s">
        <v>389</v>
      </c>
      <c r="D60" s="2">
        <v>2</v>
      </c>
      <c r="E60" s="2">
        <v>2.5</v>
      </c>
      <c r="F60" s="2">
        <v>2</v>
      </c>
      <c r="G60" s="2">
        <f t="shared" si="0"/>
        <v>1</v>
      </c>
      <c r="H60">
        <f t="shared" si="1"/>
        <v>0</v>
      </c>
      <c r="I60">
        <f t="shared" si="2"/>
        <v>0</v>
      </c>
      <c r="J60" s="1">
        <f t="shared" si="3"/>
        <v>0.25</v>
      </c>
      <c r="N60" s="2"/>
      <c r="O60" s="46"/>
      <c r="P60" s="2"/>
      <c r="Q60" s="2" t="s">
        <v>94</v>
      </c>
      <c r="R60" s="1">
        <f>AVERAGE(Tableau9[[#This Row],[Indicateur de vulnerabilité Choc Conflit (%)]:[Indicateur de vulnerabilité Choc Catastrophe naturel (%)]])</f>
        <v>0.53333333333333333</v>
      </c>
      <c r="S60" s="1">
        <v>0.4</v>
      </c>
      <c r="T60" s="1">
        <v>0.5</v>
      </c>
      <c r="U60" s="1">
        <v>0.7</v>
      </c>
      <c r="W60" s="4" t="s">
        <v>94</v>
      </c>
      <c r="X60" s="20">
        <v>0.4</v>
      </c>
      <c r="AA60" s="4" t="s">
        <v>93</v>
      </c>
      <c r="AB60" s="20">
        <v>0.5</v>
      </c>
      <c r="AE60" s="4" t="s">
        <v>93</v>
      </c>
      <c r="AF60" s="20">
        <v>0.7</v>
      </c>
      <c r="AI60" s="69">
        <f>IFERROR(INDEX('Indice sécheresse'!$AC$6:$AC$75,MATCH($Q60,'Indice sécheresse'!$E$6:$E$75,0)),"")</f>
        <v>0.4466666667</v>
      </c>
      <c r="AJ60" t="str">
        <f>IFERROR(INDEX('Indice sécheresse'!$AE$6:$AE$75,MATCH($Q60,'Indice sécheresse'!$E$6:$E$75,0)),"")</f>
        <v>Élevé</v>
      </c>
      <c r="AK60" s="67">
        <f>IFERROR(INDEX('Indice sécheresse'!$AF$6:$AF$75,MATCH($Q60,'Indice sécheresse'!$E$6:$E$75,0)),"")</f>
        <v>0</v>
      </c>
      <c r="AL60" s="67">
        <f>IFERROR(INDEX('Indice sécheresse'!$AD$6:$AD$75,MATCH($Q60,'Indice sécheresse'!$E$6:$E$75,0)),"")</f>
        <v>40</v>
      </c>
    </row>
    <row r="61" spans="3:38" x14ac:dyDescent="0.35">
      <c r="C61" s="4" t="s">
        <v>70</v>
      </c>
      <c r="D61" s="2">
        <v>1</v>
      </c>
      <c r="E61" s="2">
        <v>3</v>
      </c>
      <c r="F61" s="2">
        <v>1</v>
      </c>
      <c r="G61" s="2">
        <f t="shared" si="0"/>
        <v>1</v>
      </c>
      <c r="H61">
        <f t="shared" si="1"/>
        <v>1</v>
      </c>
      <c r="I61">
        <f t="shared" si="2"/>
        <v>0</v>
      </c>
      <c r="J61" s="1">
        <f t="shared" si="3"/>
        <v>0.5</v>
      </c>
      <c r="N61" s="2"/>
      <c r="O61" s="46"/>
      <c r="P61" s="2"/>
      <c r="Q61" s="2" t="s">
        <v>43</v>
      </c>
      <c r="R61" s="1">
        <f>AVERAGE(Tableau9[[#This Row],[Indicateur de vulnerabilité Choc Conflit (%)]:[Indicateur de vulnerabilité Choc Catastrophe naturel (%)]])</f>
        <v>0.43333333333333335</v>
      </c>
      <c r="S61" s="1">
        <v>0.8</v>
      </c>
      <c r="T61" s="1">
        <v>0.5</v>
      </c>
      <c r="U61" s="1">
        <v>0</v>
      </c>
      <c r="W61" s="4" t="s">
        <v>43</v>
      </c>
      <c r="X61" s="20">
        <v>0.8</v>
      </c>
      <c r="AA61" s="4" t="s">
        <v>114</v>
      </c>
      <c r="AB61" s="20">
        <v>0.5</v>
      </c>
      <c r="AE61" s="4" t="s">
        <v>114</v>
      </c>
      <c r="AF61" s="20">
        <v>0</v>
      </c>
      <c r="AI61" s="69">
        <f>IFERROR(INDEX('Indice sécheresse'!$AC$6:$AC$75,MATCH($Q61,'Indice sécheresse'!$E$6:$E$75,0)),"")</f>
        <v>0.4550208075</v>
      </c>
      <c r="AJ61" t="str">
        <f>IFERROR(INDEX('Indice sécheresse'!$AE$6:$AE$75,MATCH($Q61,'Indice sécheresse'!$E$6:$E$75,0)),"")</f>
        <v>Élevé</v>
      </c>
      <c r="AK61" s="67">
        <f>IFERROR(INDEX('Indice sécheresse'!$AF$6:$AF$75,MATCH($Q61,'Indice sécheresse'!$E$6:$E$75,0)),"")</f>
        <v>0</v>
      </c>
      <c r="AL61" s="67">
        <f>IFERROR(INDEX('Indice sécheresse'!$AD$6:$AD$75,MATCH($Q61,'Indice sécheresse'!$E$6:$E$75,0)),"")</f>
        <v>38</v>
      </c>
    </row>
    <row r="62" spans="3:38" x14ac:dyDescent="0.35">
      <c r="C62" s="4" t="s">
        <v>101</v>
      </c>
      <c r="D62" s="2">
        <v>2</v>
      </c>
      <c r="E62" s="2">
        <v>2.5714285714285716</v>
      </c>
      <c r="F62" s="2">
        <v>6</v>
      </c>
      <c r="G62" s="2">
        <f t="shared" si="0"/>
        <v>1</v>
      </c>
      <c r="H62">
        <f t="shared" si="1"/>
        <v>0</v>
      </c>
      <c r="I62">
        <f t="shared" si="2"/>
        <v>1</v>
      </c>
      <c r="J62" s="1">
        <f t="shared" si="3"/>
        <v>0.75</v>
      </c>
      <c r="N62" s="2"/>
      <c r="O62" s="46"/>
      <c r="P62" s="2"/>
      <c r="Q62" s="2" t="s">
        <v>70</v>
      </c>
      <c r="R62" s="1">
        <f>AVERAGE(Tableau9[[#This Row],[Indicateur de vulnerabilité Choc Conflit (%)]:[Indicateur de vulnerabilité Choc Catastrophe naturel (%)]])</f>
        <v>0.39999999999999997</v>
      </c>
      <c r="S62" s="1">
        <v>0</v>
      </c>
      <c r="T62" s="1">
        <v>0.5</v>
      </c>
      <c r="U62" s="1">
        <v>0.7</v>
      </c>
      <c r="W62" s="4" t="s">
        <v>70</v>
      </c>
      <c r="X62" s="20">
        <v>0</v>
      </c>
      <c r="AA62" s="4" t="s">
        <v>94</v>
      </c>
      <c r="AB62" s="20">
        <v>0.5</v>
      </c>
      <c r="AE62" s="4" t="s">
        <v>94</v>
      </c>
      <c r="AF62" s="20">
        <v>0.7</v>
      </c>
      <c r="AI62" s="69">
        <f>IFERROR(INDEX('Indice sécheresse'!$AC$6:$AC$75,MATCH($Q62,'Indice sécheresse'!$E$6:$E$75,0)),"")</f>
        <v>0.2266930919</v>
      </c>
      <c r="AJ62" t="str">
        <f>IFERROR(INDEX('Indice sécheresse'!$AE$6:$AE$75,MATCH($Q62,'Indice sécheresse'!$E$6:$E$75,0)),"")</f>
        <v>Modéré</v>
      </c>
      <c r="AK62" s="67">
        <f>IFERROR(INDEX('Indice sécheresse'!$AF$6:$AF$75,MATCH($Q62,'Indice sécheresse'!$E$6:$E$75,0)),"")</f>
        <v>0</v>
      </c>
      <c r="AL62" s="67">
        <f>IFERROR(INDEX('Indice sécheresse'!$AD$6:$AD$75,MATCH($Q62,'Indice sécheresse'!$E$6:$E$75,0)),"")</f>
        <v>62</v>
      </c>
    </row>
    <row r="63" spans="3:38" x14ac:dyDescent="0.35">
      <c r="C63" s="4" t="s">
        <v>84</v>
      </c>
      <c r="D63" s="2">
        <v>1</v>
      </c>
      <c r="E63" s="2">
        <v>1</v>
      </c>
      <c r="F63" s="2">
        <v>1</v>
      </c>
      <c r="G63" s="2">
        <f t="shared" si="0"/>
        <v>1</v>
      </c>
      <c r="H63">
        <f t="shared" si="1"/>
        <v>0</v>
      </c>
      <c r="I63">
        <f t="shared" si="2"/>
        <v>0</v>
      </c>
      <c r="J63" s="1">
        <f t="shared" si="3"/>
        <v>0.25</v>
      </c>
      <c r="N63" s="2"/>
      <c r="O63" s="46"/>
      <c r="P63" s="2"/>
      <c r="Q63" s="2" t="s">
        <v>101</v>
      </c>
      <c r="R63" s="1">
        <f>AVERAGE(Tableau9[[#This Row],[Indicateur de vulnerabilité Choc Conflit (%)]:[Indicateur de vulnerabilité Choc Catastrophe naturel (%)]])</f>
        <v>0.6333333333333333</v>
      </c>
      <c r="S63" s="1">
        <v>0.4</v>
      </c>
      <c r="T63" s="1">
        <v>0.5</v>
      </c>
      <c r="U63" s="1">
        <v>1</v>
      </c>
      <c r="W63" s="4" t="s">
        <v>101</v>
      </c>
      <c r="X63" s="20">
        <v>0.4</v>
      </c>
      <c r="AA63" s="4" t="s">
        <v>43</v>
      </c>
      <c r="AB63" s="20">
        <v>0.5</v>
      </c>
      <c r="AE63" s="4" t="s">
        <v>43</v>
      </c>
      <c r="AF63" s="20">
        <v>1</v>
      </c>
      <c r="AI63" s="69">
        <f>IFERROR(INDEX('Indice sécheresse'!$AC$6:$AC$75,MATCH($Q63,'Indice sécheresse'!$E$6:$E$75,0)),"")</f>
        <v>0.1908629354</v>
      </c>
      <c r="AJ63" t="str">
        <f>IFERROR(INDEX('Indice sécheresse'!$AE$6:$AE$75,MATCH($Q63,'Indice sécheresse'!$E$6:$E$75,0)),"")</f>
        <v>Faible</v>
      </c>
      <c r="AK63" s="67">
        <f>IFERROR(INDEX('Indice sécheresse'!$AF$6:$AF$75,MATCH($Q63,'Indice sécheresse'!$E$6:$E$75,0)),"")</f>
        <v>0</v>
      </c>
      <c r="AL63" s="67">
        <f>IFERROR(INDEX('Indice sécheresse'!$AD$6:$AD$75,MATCH($Q63,'Indice sécheresse'!$E$6:$E$75,0)),"")</f>
        <v>67</v>
      </c>
    </row>
    <row r="64" spans="3:38" x14ac:dyDescent="0.35">
      <c r="C64" s="4" t="s">
        <v>78</v>
      </c>
      <c r="D64" s="2">
        <v>2</v>
      </c>
      <c r="E64" s="2">
        <v>2.2000000000000002</v>
      </c>
      <c r="F64" s="2">
        <v>3</v>
      </c>
      <c r="G64" s="2">
        <f t="shared" si="0"/>
        <v>1</v>
      </c>
      <c r="H64">
        <f t="shared" si="1"/>
        <v>0</v>
      </c>
      <c r="I64">
        <f t="shared" si="2"/>
        <v>0</v>
      </c>
      <c r="J64" s="1">
        <f t="shared" si="3"/>
        <v>0.25</v>
      </c>
      <c r="Q64" t="s">
        <v>84</v>
      </c>
      <c r="R64" s="1">
        <f>AVERAGE(Tableau9[[#This Row],[Indicateur de vulnerabilité Choc Conflit (%)]:[Indicateur de vulnerabilité Choc Catastrophe naturel (%)]])</f>
        <v>0.3</v>
      </c>
      <c r="S64" s="1">
        <v>0.4</v>
      </c>
      <c r="T64" s="1">
        <v>0.5</v>
      </c>
      <c r="U64" s="1">
        <v>0</v>
      </c>
      <c r="W64" s="4" t="s">
        <v>84</v>
      </c>
      <c r="X64" s="20">
        <v>0.4</v>
      </c>
      <c r="AA64" s="4" t="s">
        <v>70</v>
      </c>
      <c r="AB64" s="20">
        <v>0.5</v>
      </c>
      <c r="AE64" s="4" t="s">
        <v>70</v>
      </c>
      <c r="AF64" s="20">
        <v>0</v>
      </c>
      <c r="AI64" s="69">
        <f>IFERROR(INDEX('Indice sécheresse'!$AC$6:$AC$75,MATCH($Q64,'Indice sécheresse'!$E$6:$E$75,0)),"")</f>
        <v>0.6779372191</v>
      </c>
      <c r="AJ64" t="str">
        <f>IFERROR(INDEX('Indice sécheresse'!$AE$6:$AE$75,MATCH($Q64,'Indice sécheresse'!$E$6:$E$75,0)),"")</f>
        <v>Très élevé</v>
      </c>
      <c r="AK64" s="67">
        <f>IFERROR(INDEX('Indice sécheresse'!$AF$6:$AF$75,MATCH($Q64,'Indice sécheresse'!$E$6:$E$75,0)),"")</f>
        <v>1</v>
      </c>
      <c r="AL64" s="67">
        <f>IFERROR(INDEX('Indice sécheresse'!$AD$6:$AD$75,MATCH($Q64,'Indice sécheresse'!$E$6:$E$75,0)),"")</f>
        <v>11</v>
      </c>
    </row>
    <row r="65" spans="3:38" x14ac:dyDescent="0.35">
      <c r="C65" s="4" t="s">
        <v>50</v>
      </c>
      <c r="D65" s="2">
        <v>3</v>
      </c>
      <c r="E65" s="2">
        <v>2.4285714285714284</v>
      </c>
      <c r="F65" s="2">
        <v>5</v>
      </c>
      <c r="G65" s="2">
        <f t="shared" si="0"/>
        <v>1</v>
      </c>
      <c r="H65">
        <f t="shared" si="1"/>
        <v>0</v>
      </c>
      <c r="I65">
        <f t="shared" si="2"/>
        <v>1</v>
      </c>
      <c r="J65" s="1">
        <f t="shared" si="3"/>
        <v>0.75</v>
      </c>
      <c r="Q65" t="s">
        <v>78</v>
      </c>
      <c r="R65" s="1">
        <f>AVERAGE(Tableau9[[#This Row],[Indicateur de vulnerabilité Choc Conflit (%)]:[Indicateur de vulnerabilité Choc Catastrophe naturel (%)]])</f>
        <v>0.6333333333333333</v>
      </c>
      <c r="S65" s="1">
        <v>0.4</v>
      </c>
      <c r="T65" s="1">
        <v>1</v>
      </c>
      <c r="U65" s="1">
        <v>0.5</v>
      </c>
      <c r="W65" s="4" t="s">
        <v>78</v>
      </c>
      <c r="X65" s="20">
        <v>0.4</v>
      </c>
      <c r="AA65" s="4" t="s">
        <v>101</v>
      </c>
      <c r="AB65" s="20">
        <v>1</v>
      </c>
      <c r="AE65" s="4" t="s">
        <v>101</v>
      </c>
      <c r="AF65" s="20">
        <v>0.5</v>
      </c>
      <c r="AI65" s="69">
        <f>IFERROR(INDEX('Indice sécheresse'!$AC$6:$AC$75,MATCH($Q65,'Indice sécheresse'!$E$6:$E$75,0)),"")</f>
        <v>0.8197499176</v>
      </c>
      <c r="AJ65" t="str">
        <f>IFERROR(INDEX('Indice sécheresse'!$AE$6:$AE$75,MATCH($Q65,'Indice sécheresse'!$E$6:$E$75,0)),"")</f>
        <v>Très élevé</v>
      </c>
      <c r="AK65" s="67">
        <f>IFERROR(INDEX('Indice sécheresse'!$AF$6:$AF$75,MATCH($Q65,'Indice sécheresse'!$E$6:$E$75,0)),"")</f>
        <v>1</v>
      </c>
      <c r="AL65" s="67">
        <f>IFERROR(INDEX('Indice sécheresse'!$AD$6:$AD$75,MATCH($Q65,'Indice sécheresse'!$E$6:$E$75,0)),"")</f>
        <v>2</v>
      </c>
    </row>
    <row r="66" spans="3:38" x14ac:dyDescent="0.35">
      <c r="C66" s="4" t="s">
        <v>107</v>
      </c>
      <c r="D66" s="2">
        <v>2</v>
      </c>
      <c r="E66" s="2">
        <v>3</v>
      </c>
      <c r="F66" s="2">
        <v>2</v>
      </c>
      <c r="G66" s="2">
        <f t="shared" si="0"/>
        <v>1</v>
      </c>
      <c r="H66">
        <f t="shared" si="1"/>
        <v>1</v>
      </c>
      <c r="I66">
        <f t="shared" si="2"/>
        <v>0</v>
      </c>
      <c r="J66" s="1">
        <f t="shared" si="3"/>
        <v>0.5</v>
      </c>
      <c r="Q66" t="s">
        <v>44</v>
      </c>
      <c r="R66" s="1">
        <f>AVERAGE(Tableau9[[#This Row],[Indicateur de vulnerabilité Choc Conflit (%)]:[Indicateur de vulnerabilité Choc Catastrophe naturel (%)]])</f>
        <v>0.5</v>
      </c>
      <c r="S66" s="1">
        <v>0.8</v>
      </c>
      <c r="T66" s="1">
        <v>0.5</v>
      </c>
      <c r="U66" s="1">
        <v>0.2</v>
      </c>
      <c r="W66" s="4" t="s">
        <v>44</v>
      </c>
      <c r="X66" s="20">
        <v>0.8</v>
      </c>
      <c r="AA66" s="4" t="s">
        <v>84</v>
      </c>
      <c r="AB66" s="20">
        <v>0.5</v>
      </c>
      <c r="AE66" s="4" t="s">
        <v>84</v>
      </c>
      <c r="AF66" s="20">
        <v>0.2</v>
      </c>
      <c r="AI66" s="69">
        <f>IFERROR(INDEX('Indice sécheresse'!$AC$6:$AC$75,MATCH($Q66,'Indice sécheresse'!$E$6:$E$75,0)),"")</f>
        <v>0.4620848916</v>
      </c>
      <c r="AJ66" t="str">
        <f>IFERROR(INDEX('Indice sécheresse'!$AE$6:$AE$75,MATCH($Q66,'Indice sécheresse'!$E$6:$E$75,0)),"")</f>
        <v>Élevé</v>
      </c>
      <c r="AK66" s="67">
        <f>IFERROR(INDEX('Indice sécheresse'!$AF$6:$AF$75,MATCH($Q66,'Indice sécheresse'!$E$6:$E$75,0)),"")</f>
        <v>0</v>
      </c>
      <c r="AL66" s="67">
        <f>IFERROR(INDEX('Indice sécheresse'!$AD$6:$AD$75,MATCH($Q66,'Indice sécheresse'!$E$6:$E$75,0)),"")</f>
        <v>36</v>
      </c>
    </row>
    <row r="67" spans="3:38" x14ac:dyDescent="0.35">
      <c r="C67" s="4" t="s">
        <v>108</v>
      </c>
      <c r="D67" s="2">
        <v>2</v>
      </c>
      <c r="E67" s="2">
        <v>3.5</v>
      </c>
      <c r="F67" s="2">
        <v>2</v>
      </c>
      <c r="G67" s="2">
        <f t="shared" si="0"/>
        <v>1</v>
      </c>
      <c r="H67">
        <f t="shared" si="1"/>
        <v>1</v>
      </c>
      <c r="I67">
        <f t="shared" si="2"/>
        <v>0</v>
      </c>
      <c r="J67" s="1">
        <f t="shared" si="3"/>
        <v>0.5</v>
      </c>
      <c r="Q67" t="s">
        <v>45</v>
      </c>
      <c r="R67" s="1">
        <f>AVERAGE(Tableau9[[#This Row],[Indicateur de vulnerabilité Choc Conflit (%)]:[Indicateur de vulnerabilité Choc Catastrophe naturel (%)]])</f>
        <v>0.53333333333333333</v>
      </c>
      <c r="S67" s="1">
        <v>0.60000000000000009</v>
      </c>
      <c r="T67" s="1">
        <v>0.5</v>
      </c>
      <c r="U67" s="1">
        <v>0.5</v>
      </c>
      <c r="W67" s="4" t="s">
        <v>45</v>
      </c>
      <c r="X67" s="20">
        <v>0.60000000000000009</v>
      </c>
      <c r="AA67" s="4" t="s">
        <v>78</v>
      </c>
      <c r="AB67" s="20">
        <v>0.5</v>
      </c>
      <c r="AE67" s="4" t="s">
        <v>78</v>
      </c>
      <c r="AF67" s="20">
        <v>0.5</v>
      </c>
      <c r="AI67" s="69">
        <f>IFERROR(INDEX('Indice sécheresse'!$AC$6:$AC$75,MATCH($Q67,'Indice sécheresse'!$E$6:$E$75,0)),"")</f>
        <v>0.555515729</v>
      </c>
      <c r="AJ67" t="str">
        <f>IFERROR(INDEX('Indice sécheresse'!$AE$6:$AE$75,MATCH($Q67,'Indice sécheresse'!$E$6:$E$75,0)),"")</f>
        <v>Élevé</v>
      </c>
      <c r="AK67" s="67">
        <f>IFERROR(INDEX('Indice sécheresse'!$AF$6:$AF$75,MATCH($Q67,'Indice sécheresse'!$E$6:$E$75,0)),"")</f>
        <v>1</v>
      </c>
      <c r="AL67" s="67">
        <f>IFERROR(INDEX('Indice sécheresse'!$AD$6:$AD$75,MATCH($Q67,'Indice sécheresse'!$E$6:$E$75,0)),"")</f>
        <v>23</v>
      </c>
    </row>
    <row r="68" spans="3:38" x14ac:dyDescent="0.35">
      <c r="C68" s="4" t="s">
        <v>109</v>
      </c>
      <c r="D68" s="2">
        <v>3</v>
      </c>
      <c r="E68" s="2">
        <v>2.5</v>
      </c>
      <c r="F68" s="2">
        <v>4</v>
      </c>
      <c r="G68" s="2">
        <f t="shared" si="0"/>
        <v>1</v>
      </c>
      <c r="H68">
        <f t="shared" si="1"/>
        <v>0</v>
      </c>
      <c r="I68">
        <f t="shared" si="2"/>
        <v>1</v>
      </c>
      <c r="J68" s="1">
        <f t="shared" si="3"/>
        <v>0.75</v>
      </c>
      <c r="Q68" t="s">
        <v>50</v>
      </c>
      <c r="R68" s="1">
        <f>AVERAGE(Tableau9[[#This Row],[Indicateur de vulnerabilité Choc Conflit (%)]:[Indicateur de vulnerabilité Choc Catastrophe naturel (%)]])</f>
        <v>0.6333333333333333</v>
      </c>
      <c r="S68" s="1">
        <v>0.4</v>
      </c>
      <c r="T68" s="1">
        <v>1</v>
      </c>
      <c r="U68" s="1">
        <v>0.5</v>
      </c>
      <c r="W68" s="4" t="s">
        <v>50</v>
      </c>
      <c r="X68" s="20">
        <v>0.4</v>
      </c>
      <c r="AA68" s="4" t="s">
        <v>50</v>
      </c>
      <c r="AB68" s="20">
        <v>1</v>
      </c>
      <c r="AE68" s="4" t="s">
        <v>50</v>
      </c>
      <c r="AF68" s="20">
        <v>0.5</v>
      </c>
      <c r="AI68" s="69">
        <f>IFERROR(INDEX('Indice sécheresse'!$AC$6:$AC$75,MATCH($Q68,'Indice sécheresse'!$E$6:$E$75,0)),"")</f>
        <v>0.753017865</v>
      </c>
      <c r="AJ68" t="str">
        <f>IFERROR(INDEX('Indice sécheresse'!$AE$6:$AE$75,MATCH($Q68,'Indice sécheresse'!$E$6:$E$75,0)),"")</f>
        <v>Très élevé</v>
      </c>
      <c r="AK68" s="67">
        <f>IFERROR(INDEX('Indice sécheresse'!$AF$6:$AF$75,MATCH($Q68,'Indice sécheresse'!$E$6:$E$75,0)),"")</f>
        <v>1</v>
      </c>
      <c r="AL68" s="67">
        <f>IFERROR(INDEX('Indice sécheresse'!$AD$6:$AD$75,MATCH($Q68,'Indice sécheresse'!$E$6:$E$75,0)),"")</f>
        <v>4</v>
      </c>
    </row>
    <row r="69" spans="3:38" x14ac:dyDescent="0.35">
      <c r="C69" s="4" t="s">
        <v>110</v>
      </c>
      <c r="D69" s="2">
        <v>2</v>
      </c>
      <c r="E69" s="2">
        <v>1.75</v>
      </c>
      <c r="F69" s="2">
        <v>4</v>
      </c>
      <c r="G69" s="2">
        <f t="shared" si="0"/>
        <v>1</v>
      </c>
      <c r="H69">
        <f t="shared" si="1"/>
        <v>0</v>
      </c>
      <c r="I69">
        <f t="shared" si="2"/>
        <v>1</v>
      </c>
      <c r="J69" s="1">
        <f t="shared" si="3"/>
        <v>0.75</v>
      </c>
      <c r="Q69" t="s">
        <v>107</v>
      </c>
      <c r="R69" s="1">
        <f>AVERAGE(Tableau9[[#This Row],[Indicateur de vulnerabilité Choc Conflit (%)]:[Indicateur de vulnerabilité Choc Catastrophe naturel (%)]])</f>
        <v>0.31666666666666665</v>
      </c>
      <c r="S69" s="1">
        <v>0</v>
      </c>
      <c r="T69" s="1">
        <v>0.5</v>
      </c>
      <c r="U69" s="1">
        <v>0.45</v>
      </c>
      <c r="W69" s="4" t="s">
        <v>107</v>
      </c>
      <c r="X69" s="20">
        <v>0</v>
      </c>
      <c r="AA69" s="4" t="s">
        <v>107</v>
      </c>
      <c r="AB69" s="20">
        <v>0.5</v>
      </c>
      <c r="AE69" s="4" t="s">
        <v>107</v>
      </c>
      <c r="AF69" s="20">
        <v>0.45</v>
      </c>
      <c r="AI69" s="69">
        <f>IFERROR(INDEX('Indice sécheresse'!$AC$6:$AC$75,MATCH($Q69,'Indice sécheresse'!$E$6:$E$75,0)),"")</f>
        <v>0.4932112378</v>
      </c>
      <c r="AJ69" t="str">
        <f>IFERROR(INDEX('Indice sécheresse'!$AE$6:$AE$75,MATCH($Q69,'Indice sécheresse'!$E$6:$E$75,0)),"")</f>
        <v>Élevé</v>
      </c>
      <c r="AK69" s="67">
        <f>IFERROR(INDEX('Indice sécheresse'!$AF$6:$AF$75,MATCH($Q69,'Indice sécheresse'!$E$6:$E$75,0)),"")</f>
        <v>0</v>
      </c>
      <c r="AL69" s="67">
        <f>IFERROR(INDEX('Indice sécheresse'!$AD$6:$AD$75,MATCH($Q69,'Indice sécheresse'!$E$6:$E$75,0)),"")</f>
        <v>32</v>
      </c>
    </row>
    <row r="70" spans="3:38" x14ac:dyDescent="0.35">
      <c r="C70" s="4" t="s">
        <v>111</v>
      </c>
      <c r="D70" s="2">
        <v>2</v>
      </c>
      <c r="E70" s="2">
        <v>3.5</v>
      </c>
      <c r="F70" s="2">
        <v>2</v>
      </c>
      <c r="G70" s="2">
        <f t="shared" ref="G70:G73" si="4">IF(D70&gt;0,1,0)</f>
        <v>1</v>
      </c>
      <c r="H70">
        <f t="shared" ref="H70:H73" si="5">IF(E70&gt;=3,1,0)</f>
        <v>1</v>
      </c>
      <c r="I70">
        <f t="shared" ref="I70:I73" si="6">IF(F70&gt;3,1,0)</f>
        <v>0</v>
      </c>
      <c r="J70" s="1">
        <f t="shared" ref="J70:J73" si="7">(25%*G70)+(25%*H70)+(50%*I70)</f>
        <v>0.5</v>
      </c>
      <c r="Q70" t="s">
        <v>108</v>
      </c>
      <c r="R70" s="1">
        <f>AVERAGE(Tableau9[[#This Row],[Indicateur de vulnerabilité Choc Conflit (%)]:[Indicateur de vulnerabilité Choc Catastrophe naturel (%)]])</f>
        <v>0.41666666666666669</v>
      </c>
      <c r="S70" s="1">
        <v>0</v>
      </c>
      <c r="T70" s="1">
        <v>0.5</v>
      </c>
      <c r="U70" s="1">
        <v>0.75</v>
      </c>
      <c r="W70" s="4" t="s">
        <v>108</v>
      </c>
      <c r="X70" s="20">
        <v>0</v>
      </c>
      <c r="AA70" s="4" t="s">
        <v>108</v>
      </c>
      <c r="AB70" s="20">
        <v>0.5</v>
      </c>
      <c r="AE70" s="4" t="s">
        <v>108</v>
      </c>
      <c r="AF70" s="20">
        <v>0.75</v>
      </c>
      <c r="AI70" s="69">
        <f>IFERROR(INDEX('Indice sécheresse'!$AC$6:$AC$75,MATCH($Q70,'Indice sécheresse'!$E$6:$E$75,0)),"")</f>
        <v>0.5791553206</v>
      </c>
      <c r="AJ70" t="str">
        <f>IFERROR(INDEX('Indice sécheresse'!$AE$6:$AE$75,MATCH($Q70,'Indice sécheresse'!$E$6:$E$75,0)),"")</f>
        <v>Élevé</v>
      </c>
      <c r="AK70" s="67">
        <f>IFERROR(INDEX('Indice sécheresse'!$AF$6:$AF$75,MATCH($Q70,'Indice sécheresse'!$E$6:$E$75,0)),"")</f>
        <v>1</v>
      </c>
      <c r="AL70" s="67">
        <f>IFERROR(INDEX('Indice sécheresse'!$AD$6:$AD$75,MATCH($Q70,'Indice sécheresse'!$E$6:$E$75,0)),"")</f>
        <v>21</v>
      </c>
    </row>
    <row r="71" spans="3:38" x14ac:dyDescent="0.35">
      <c r="C71" s="4" t="s">
        <v>79</v>
      </c>
      <c r="D71" s="2">
        <v>1</v>
      </c>
      <c r="E71" s="2">
        <v>2.3333333333333335</v>
      </c>
      <c r="F71" s="2">
        <v>3</v>
      </c>
      <c r="G71" s="2">
        <f t="shared" si="4"/>
        <v>1</v>
      </c>
      <c r="H71">
        <f t="shared" si="5"/>
        <v>0</v>
      </c>
      <c r="I71">
        <f t="shared" si="6"/>
        <v>0</v>
      </c>
      <c r="J71" s="1">
        <f t="shared" si="7"/>
        <v>0.25</v>
      </c>
      <c r="Q71" t="s">
        <v>109</v>
      </c>
      <c r="R71" s="1">
        <f>AVERAGE(Tableau9[[#This Row],[Indicateur de vulnerabilité Choc Conflit (%)]:[Indicateur de vulnerabilité Choc Catastrophe naturel (%)]])</f>
        <v>0.58333333333333337</v>
      </c>
      <c r="S71" s="1">
        <v>0</v>
      </c>
      <c r="T71" s="1">
        <v>1</v>
      </c>
      <c r="U71" s="1">
        <v>0.75</v>
      </c>
      <c r="W71" s="4" t="s">
        <v>109</v>
      </c>
      <c r="X71" s="20">
        <v>0</v>
      </c>
      <c r="AA71" s="4" t="s">
        <v>109</v>
      </c>
      <c r="AB71" s="20">
        <v>1</v>
      </c>
      <c r="AE71" s="4" t="s">
        <v>109</v>
      </c>
      <c r="AF71" s="20">
        <v>0.75</v>
      </c>
      <c r="AI71" s="69">
        <f>IFERROR(INDEX('Indice sécheresse'!$AC$6:$AC$75,MATCH($Q71,'Indice sécheresse'!$E$6:$E$75,0)),"")</f>
        <v>0.463230374</v>
      </c>
      <c r="AJ71" t="str">
        <f>IFERROR(INDEX('Indice sécheresse'!$AE$6:$AE$75,MATCH($Q71,'Indice sécheresse'!$E$6:$E$75,0)),"")</f>
        <v>Élevé</v>
      </c>
      <c r="AK71" s="67">
        <f>IFERROR(INDEX('Indice sécheresse'!$AF$6:$AF$75,MATCH($Q71,'Indice sécheresse'!$E$6:$E$75,0)),"")</f>
        <v>0</v>
      </c>
      <c r="AL71" s="67">
        <f>IFERROR(INDEX('Indice sécheresse'!$AD$6:$AD$75,MATCH($Q71,'Indice sécheresse'!$E$6:$E$75,0)),"")</f>
        <v>35</v>
      </c>
    </row>
    <row r="72" spans="3:38" x14ac:dyDescent="0.35">
      <c r="C72" s="4" t="s">
        <v>68</v>
      </c>
      <c r="D72" s="2">
        <v>1</v>
      </c>
      <c r="E72" s="2">
        <v>2.6666666666666665</v>
      </c>
      <c r="F72" s="2">
        <v>3</v>
      </c>
      <c r="G72" s="2">
        <f t="shared" si="4"/>
        <v>1</v>
      </c>
      <c r="H72">
        <f t="shared" si="5"/>
        <v>0</v>
      </c>
      <c r="I72">
        <f t="shared" si="6"/>
        <v>0</v>
      </c>
      <c r="J72" s="1">
        <f t="shared" si="7"/>
        <v>0.25</v>
      </c>
      <c r="Q72" t="s">
        <v>110</v>
      </c>
      <c r="R72" s="1">
        <f>AVERAGE(Tableau9[[#This Row],[Indicateur de vulnerabilité Choc Conflit (%)]:[Indicateur de vulnerabilité Choc Catastrophe naturel (%)]])</f>
        <v>0.3</v>
      </c>
      <c r="S72" s="1">
        <v>0.4</v>
      </c>
      <c r="T72" s="1">
        <v>0.5</v>
      </c>
      <c r="U72" s="1">
        <v>0</v>
      </c>
      <c r="W72" s="4" t="s">
        <v>110</v>
      </c>
      <c r="X72" s="20">
        <v>0.4</v>
      </c>
      <c r="AA72" s="4" t="s">
        <v>110</v>
      </c>
      <c r="AB72" s="20">
        <v>0.5</v>
      </c>
      <c r="AE72" s="4" t="s">
        <v>110</v>
      </c>
      <c r="AF72" s="20">
        <v>0</v>
      </c>
      <c r="AI72" s="69">
        <f>IFERROR(INDEX('Indice sécheresse'!$AC$6:$AC$75,MATCH($Q72,'Indice sécheresse'!$E$6:$E$75,0)),"")</f>
        <v>0.2666402169</v>
      </c>
      <c r="AJ72" t="str">
        <f>IFERROR(INDEX('Indice sécheresse'!$AE$6:$AE$75,MATCH($Q72,'Indice sécheresse'!$E$6:$E$75,0)),"")</f>
        <v>Modéré</v>
      </c>
      <c r="AK72" s="67">
        <f>IFERROR(INDEX('Indice sécheresse'!$AF$6:$AF$75,MATCH($Q72,'Indice sécheresse'!$E$6:$E$75,0)),"")</f>
        <v>0</v>
      </c>
      <c r="AL72" s="67">
        <f>IFERROR(INDEX('Indice sécheresse'!$AD$6:$AD$75,MATCH($Q72,'Indice sécheresse'!$E$6:$E$75,0)),"")</f>
        <v>60</v>
      </c>
    </row>
    <row r="73" spans="3:38" x14ac:dyDescent="0.35">
      <c r="C73" s="4" t="s">
        <v>80</v>
      </c>
      <c r="D73" s="2">
        <v>3</v>
      </c>
      <c r="E73" s="2">
        <v>2.8</v>
      </c>
      <c r="F73" s="2">
        <v>4</v>
      </c>
      <c r="G73" s="2">
        <f t="shared" si="4"/>
        <v>1</v>
      </c>
      <c r="H73">
        <f t="shared" si="5"/>
        <v>0</v>
      </c>
      <c r="I73">
        <f t="shared" si="6"/>
        <v>1</v>
      </c>
      <c r="J73" s="1">
        <f t="shared" si="7"/>
        <v>0.75</v>
      </c>
      <c r="Q73" t="s">
        <v>111</v>
      </c>
      <c r="R73" s="1">
        <f>AVERAGE(Tableau9[[#This Row],[Indicateur de vulnerabilité Choc Conflit (%)]:[Indicateur de vulnerabilité Choc Catastrophe naturel (%)]])</f>
        <v>0.3</v>
      </c>
      <c r="S73" s="1">
        <v>0.4</v>
      </c>
      <c r="T73" s="1">
        <v>0.5</v>
      </c>
      <c r="U73" s="1">
        <v>0</v>
      </c>
      <c r="W73" s="4" t="s">
        <v>111</v>
      </c>
      <c r="X73" s="20">
        <v>0.4</v>
      </c>
      <c r="AA73" s="4" t="s">
        <v>111</v>
      </c>
      <c r="AB73" s="20">
        <v>0.5</v>
      </c>
      <c r="AE73" s="4" t="s">
        <v>111</v>
      </c>
      <c r="AF73" s="20">
        <v>0</v>
      </c>
      <c r="AI73" s="69">
        <f>IFERROR(INDEX('Indice sécheresse'!$AC$6:$AC$75,MATCH($Q73,'Indice sécheresse'!$E$6:$E$75,0)),"")</f>
        <v>0.1867105647</v>
      </c>
      <c r="AJ73" t="str">
        <f>IFERROR(INDEX('Indice sécheresse'!$AE$6:$AE$75,MATCH($Q73,'Indice sécheresse'!$E$6:$E$75,0)),"")</f>
        <v>Faible</v>
      </c>
      <c r="AK73" s="67">
        <f>IFERROR(INDEX('Indice sécheresse'!$AF$6:$AF$75,MATCH($Q73,'Indice sécheresse'!$E$6:$E$75,0)),"")</f>
        <v>0</v>
      </c>
      <c r="AL73" s="67">
        <f>IFERROR(INDEX('Indice sécheresse'!$AD$6:$AD$75,MATCH($Q73,'Indice sécheresse'!$E$6:$E$75,0)),"")</f>
        <v>68</v>
      </c>
    </row>
    <row r="74" spans="3:38" x14ac:dyDescent="0.35">
      <c r="C74" s="4" t="s">
        <v>30</v>
      </c>
      <c r="D74" s="2">
        <v>3</v>
      </c>
      <c r="E74" s="2">
        <v>2.5239179954441915</v>
      </c>
      <c r="F74" s="2">
        <v>7</v>
      </c>
      <c r="G74" s="2"/>
      <c r="Q74" t="s">
        <v>79</v>
      </c>
      <c r="R74" s="1">
        <f>AVERAGE(Tableau9[[#This Row],[Indicateur de vulnerabilité Choc Conflit (%)]:[Indicateur de vulnerabilité Choc Catastrophe naturel (%)]])</f>
        <v>0.41666666666666669</v>
      </c>
      <c r="S74" s="1">
        <v>0</v>
      </c>
      <c r="T74" s="1">
        <v>0.5</v>
      </c>
      <c r="U74" s="1">
        <v>0.75</v>
      </c>
      <c r="W74" s="4" t="s">
        <v>79</v>
      </c>
      <c r="X74" s="20">
        <v>0</v>
      </c>
      <c r="AA74" s="4" t="s">
        <v>79</v>
      </c>
      <c r="AB74" s="20">
        <v>0.5</v>
      </c>
      <c r="AE74" s="4" t="s">
        <v>79</v>
      </c>
      <c r="AF74" s="20">
        <v>0.75</v>
      </c>
      <c r="AI74" s="69">
        <f>IFERROR(INDEX('Indice sécheresse'!$AC$6:$AC$75,MATCH($Q74,'Indice sécheresse'!$E$6:$E$75,0)),"")</f>
        <v>0.5903174659</v>
      </c>
      <c r="AJ74" t="str">
        <f>IFERROR(INDEX('Indice sécheresse'!$AE$6:$AE$75,MATCH($Q74,'Indice sécheresse'!$E$6:$E$75,0)),"")</f>
        <v>Élevé</v>
      </c>
      <c r="AK74" s="67">
        <f>IFERROR(INDEX('Indice sécheresse'!$AF$6:$AF$75,MATCH($Q74,'Indice sécheresse'!$E$6:$E$75,0)),"")</f>
        <v>1</v>
      </c>
      <c r="AL74" s="67">
        <f>IFERROR(INDEX('Indice sécheresse'!$AD$6:$AD$75,MATCH($Q74,'Indice sécheresse'!$E$6:$E$75,0)),"")</f>
        <v>20</v>
      </c>
    </row>
    <row r="75" spans="3:38" x14ac:dyDescent="0.35">
      <c r="Q75" t="s">
        <v>68</v>
      </c>
      <c r="R75" s="1">
        <f>AVERAGE(Tableau9[[#This Row],[Indicateur de vulnerabilité Choc Conflit (%)]:[Indicateur de vulnerabilité Choc Catastrophe naturel (%)]])</f>
        <v>0.54999999999999993</v>
      </c>
      <c r="S75" s="1">
        <v>0.4</v>
      </c>
      <c r="T75" s="1">
        <v>0.5</v>
      </c>
      <c r="U75" s="1">
        <v>0.75</v>
      </c>
      <c r="W75" s="4" t="s">
        <v>68</v>
      </c>
      <c r="X75" s="20">
        <v>0.4</v>
      </c>
      <c r="AA75" s="4" t="s">
        <v>68</v>
      </c>
      <c r="AB75" s="20">
        <v>0.5</v>
      </c>
      <c r="AE75" s="4" t="s">
        <v>68</v>
      </c>
      <c r="AF75" s="20">
        <v>0.75</v>
      </c>
      <c r="AI75" s="69">
        <f>IFERROR(INDEX('Indice sécheresse'!$AC$6:$AC$75,MATCH($Q75,'Indice sécheresse'!$E$6:$E$75,0)),"")</f>
        <v>0.2666666667</v>
      </c>
      <c r="AJ75" t="str">
        <f>IFERROR(INDEX('Indice sécheresse'!$AE$6:$AE$75,MATCH($Q75,'Indice sécheresse'!$E$6:$E$75,0)),"")</f>
        <v>Modéré</v>
      </c>
      <c r="AK75" s="67">
        <f>IFERROR(INDEX('Indice sécheresse'!$AF$6:$AF$75,MATCH($Q75,'Indice sécheresse'!$E$6:$E$75,0)),"")</f>
        <v>0</v>
      </c>
      <c r="AL75" s="67">
        <f>IFERROR(INDEX('Indice sécheresse'!$AD$6:$AD$75,MATCH($Q75,'Indice sécheresse'!$E$6:$E$75,0)),"")</f>
        <v>59</v>
      </c>
    </row>
    <row r="76" spans="3:38" x14ac:dyDescent="0.35">
      <c r="Q76" t="s">
        <v>80</v>
      </c>
      <c r="R76" s="1">
        <f>AVERAGE(Tableau9[[#This Row],[Indicateur de vulnerabilité Choc Conflit (%)]:[Indicateur de vulnerabilité Choc Catastrophe naturel (%)]])</f>
        <v>0.33333333333333331</v>
      </c>
      <c r="S76" s="1">
        <v>0</v>
      </c>
      <c r="T76" s="1">
        <v>0.5</v>
      </c>
      <c r="U76" s="1">
        <v>0.5</v>
      </c>
      <c r="W76" s="4" t="s">
        <v>80</v>
      </c>
      <c r="X76" s="20">
        <v>0</v>
      </c>
      <c r="AA76" s="4" t="s">
        <v>80</v>
      </c>
      <c r="AB76" s="20">
        <v>0.5</v>
      </c>
      <c r="AE76" s="4" t="s">
        <v>80</v>
      </c>
      <c r="AF76" s="20">
        <v>0.5</v>
      </c>
      <c r="AI76" s="69">
        <f>IFERROR(INDEX('Indice sécheresse'!$AC$6:$AC$75,MATCH($Q76,'Indice sécheresse'!$E$6:$E$75,0)),"")</f>
        <v>0.807873056</v>
      </c>
      <c r="AJ76" t="str">
        <f>IFERROR(INDEX('Indice sécheresse'!$AE$6:$AE$75,MATCH($Q76,'Indice sécheresse'!$E$6:$E$75,0)),"")</f>
        <v>Très élevé</v>
      </c>
      <c r="AK76" s="67">
        <f>IFERROR(INDEX('Indice sécheresse'!$AF$6:$AF$75,MATCH($Q76,'Indice sécheresse'!$E$6:$E$75,0)),"")</f>
        <v>1</v>
      </c>
      <c r="AL76" s="67">
        <f>IFERROR(INDEX('Indice sécheresse'!$AD$6:$AD$75,MATCH($Q76,'Indice sécheresse'!$E$6:$E$75,0)),"")</f>
        <v>3</v>
      </c>
    </row>
    <row r="77" spans="3:32" x14ac:dyDescent="0.35">
      <c r="W77" s="4" t="s">
        <v>30</v>
      </c>
      <c r="X77" s="20">
        <v>0.8</v>
      </c>
      <c r="AA77" s="4" t="s">
        <v>30</v>
      </c>
      <c r="AB77" s="20">
        <v>1</v>
      </c>
      <c r="AE77" s="4" t="s">
        <v>30</v>
      </c>
      <c r="AF77" s="20">
        <v>1</v>
      </c>
    </row>
  </sheetData>
  <mergeCells count="3">
    <mergeCell ref="W1:AG1"/>
    <mergeCell ref="C1:M1"/>
    <mergeCell ref="A1:A23"/>
  </mergeCells>
  <conditionalFormatting sqref="C5:C73">
    <cfRule type="expression" dxfId="6" priority="6">
      <formula>$J5&gt;50%</formula>
    </cfRule>
    <cfRule type="expression" dxfId="5" priority="7">
      <formula>AND(#REF!&gt;=4,#REF!&gt;=3)</formula>
    </cfRule>
  </conditionalFormatting>
  <conditionalFormatting sqref="Q7:Q76">
    <cfRule type="expression" dxfId="4" priority="3">
      <formula>$R7&gt;50%</formula>
    </cfRule>
  </conditionalFormatting>
  <conditionalFormatting sqref="AJ7:AJ76">
    <cfRule type="cellIs" dxfId="63" priority="20" operator="equal">
      <formula>"Très élevé"</formula>
    </cfRule>
    <cfRule type="cellIs" dxfId="64" priority="21" operator="equal">
      <formula>"Élevé"</formula>
    </cfRule>
    <cfRule type="cellIs" dxfId="65" priority="22" operator="equal">
      <formula>"Modéré"</formula>
    </cfRule>
    <cfRule type="cellIs" dxfId="66" priority="23" operator="equal">
      <formula>"Faible"</formula>
    </cfRule>
  </conditionalFormatting>
  <conditionalFormatting sqref="AI7:AI76">
    <cfRule type="colorScale" priority="24">
      <colorScale>
        <cfvo type="num" val="0"/>
        <cfvo type="num" val="1"/>
        <color rgb="FFFFF5EB"/>
        <color rgb="FFC00000"/>
      </colorScale>
    </cfRule>
  </conditionalFormatting>
  <pageMargins left="0.7" right="0.7" top="0.75" bottom="0.75" header="0.3" footer="0.3"/>
  <drawing r:id="rId5"/>
  <tableParts count="1">
    <tablePart r:id="rId6"/>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484AF-79C9-4A15-9641-396833DDC69C}">
  <dimension ref="A1:T75"/>
  <sheetViews>
    <sheetView zoomScale="85" zoomScaleNormal="85" workbookViewId="0">
      <selection activeCell="C15" sqref="C15:C17"/>
    </sheetView>
  </sheetViews>
  <sheetFormatPr baseColWidth="10" defaultRowHeight="14.5" x14ac:dyDescent="0.35"/>
  <cols>
    <col min="1" max="1" width="25.7265625" bestFit="1" customWidth="1"/>
    <col min="2" max="2" width="31.453125" customWidth="1"/>
    <col min="3" max="3" width="24.453125" customWidth="1"/>
    <col min="4" max="4" width="30.90625" customWidth="1"/>
    <col min="5" max="5" width="9.6328125" customWidth="1"/>
    <col min="6" max="6" width="16.26953125" customWidth="1"/>
    <col min="7" max="7" width="24.81640625" customWidth="1"/>
    <col min="8" max="8" width="23.08984375" customWidth="1"/>
    <col min="9" max="9" width="17.7265625" customWidth="1"/>
    <col min="10" max="10" width="16.26953125" customWidth="1"/>
    <col min="13" max="13" width="22.1796875" customWidth="1"/>
    <col min="14" max="14" width="19.08984375" customWidth="1"/>
    <col min="15" max="15" width="17.08984375" bestFit="1" customWidth="1"/>
    <col min="16" max="16" width="14.6328125" bestFit="1" customWidth="1"/>
    <col min="17" max="17" width="14.6328125" customWidth="1"/>
    <col min="19" max="19" width="21.90625" customWidth="1"/>
    <col min="20" max="20" width="17.6328125" customWidth="1"/>
    <col min="21" max="21" width="30.54296875" bestFit="1" customWidth="1"/>
  </cols>
  <sheetData>
    <row r="1" spans="1:20" x14ac:dyDescent="0.35">
      <c r="A1" s="50"/>
      <c r="B1" t="s">
        <v>801</v>
      </c>
      <c r="C1" s="49"/>
      <c r="D1" t="s">
        <v>795</v>
      </c>
    </row>
    <row r="3" spans="1:20" x14ac:dyDescent="0.35">
      <c r="A3" s="21" t="s">
        <v>797</v>
      </c>
      <c r="B3" s="51" t="s">
        <v>800</v>
      </c>
      <c r="C3" s="51" t="s">
        <v>798</v>
      </c>
      <c r="D3" s="51" t="s">
        <v>799</v>
      </c>
      <c r="G3" s="21" t="s">
        <v>802</v>
      </c>
      <c r="H3" t="s">
        <v>787</v>
      </c>
      <c r="I3" t="s">
        <v>788</v>
      </c>
      <c r="M3" s="21" t="s">
        <v>784</v>
      </c>
      <c r="N3" t="s">
        <v>787</v>
      </c>
      <c r="O3" t="s">
        <v>788</v>
      </c>
      <c r="S3" s="44"/>
    </row>
    <row r="4" spans="1:20" x14ac:dyDescent="0.35">
      <c r="B4" s="18">
        <f>COUNTIF(E6:E75,"Oui")</f>
        <v>37</v>
      </c>
      <c r="C4" s="18">
        <f>COUNTIF(E6:E75,"Pending")</f>
        <v>8</v>
      </c>
      <c r="D4" s="18">
        <f>COUNTIF(E6:E75,"Non")</f>
        <v>25</v>
      </c>
      <c r="H4">
        <f>COUNTIF(K6:K75,"Oui")</f>
        <v>37</v>
      </c>
      <c r="I4">
        <f>COUNTIF(K6:K75,"Non")</f>
        <v>33</v>
      </c>
      <c r="N4">
        <f>COUNTIF(Q6:Q75,"Oui")</f>
        <v>26</v>
      </c>
      <c r="O4">
        <f>COUNTIF(Q6:Q75,"Non")</f>
        <v>44</v>
      </c>
    </row>
    <row r="5" spans="1:20" x14ac:dyDescent="0.35">
      <c r="A5" s="22" t="s">
        <v>777</v>
      </c>
      <c r="B5" s="22" t="s">
        <v>778</v>
      </c>
      <c r="C5" s="22" t="s">
        <v>779</v>
      </c>
      <c r="D5" s="22" t="s">
        <v>780</v>
      </c>
      <c r="E5" s="22" t="s">
        <v>783</v>
      </c>
      <c r="G5" s="22" t="s">
        <v>777</v>
      </c>
      <c r="H5" s="22" t="s">
        <v>778</v>
      </c>
      <c r="I5" s="22" t="s">
        <v>779</v>
      </c>
      <c r="J5" s="22" t="s">
        <v>780</v>
      </c>
      <c r="K5" s="22" t="s">
        <v>783</v>
      </c>
      <c r="M5" s="22" t="s">
        <v>777</v>
      </c>
      <c r="N5" s="22" t="s">
        <v>778</v>
      </c>
      <c r="O5" s="22" t="s">
        <v>779</v>
      </c>
      <c r="P5" s="22" t="s">
        <v>780</v>
      </c>
      <c r="Q5" s="22" t="s">
        <v>783</v>
      </c>
    </row>
    <row r="6" spans="1:20" x14ac:dyDescent="0.35">
      <c r="A6" s="43" t="s">
        <v>18</v>
      </c>
      <c r="B6" s="43" t="s">
        <v>305</v>
      </c>
      <c r="C6" s="43" t="s">
        <v>105</v>
      </c>
      <c r="D6" s="43" t="s">
        <v>705</v>
      </c>
      <c r="E6" s="43" t="s">
        <v>786</v>
      </c>
      <c r="G6" s="43" t="s">
        <v>17</v>
      </c>
      <c r="H6" s="43" t="s">
        <v>197</v>
      </c>
      <c r="I6" s="43" t="s">
        <v>61</v>
      </c>
      <c r="J6" s="43" t="s">
        <v>202</v>
      </c>
      <c r="K6" s="43" t="s">
        <v>786</v>
      </c>
      <c r="M6" t="s">
        <v>17</v>
      </c>
      <c r="N6" t="s">
        <v>197</v>
      </c>
      <c r="O6" t="s">
        <v>61</v>
      </c>
      <c r="P6" t="s">
        <v>202</v>
      </c>
      <c r="Q6" t="s">
        <v>785</v>
      </c>
    </row>
    <row r="7" spans="1:20" x14ac:dyDescent="0.35">
      <c r="A7" s="43" t="s">
        <v>13</v>
      </c>
      <c r="B7" s="43" t="s">
        <v>297</v>
      </c>
      <c r="C7" s="43" t="s">
        <v>102</v>
      </c>
      <c r="D7" s="43" t="s">
        <v>301</v>
      </c>
      <c r="E7" s="43" t="s">
        <v>786</v>
      </c>
      <c r="G7" t="s">
        <v>17</v>
      </c>
      <c r="H7" t="s">
        <v>197</v>
      </c>
      <c r="I7" t="s">
        <v>60</v>
      </c>
      <c r="J7" t="s">
        <v>198</v>
      </c>
      <c r="K7" t="s">
        <v>785</v>
      </c>
      <c r="M7" s="40" t="s">
        <v>17</v>
      </c>
      <c r="N7" s="40" t="s">
        <v>197</v>
      </c>
      <c r="O7" s="40" t="s">
        <v>60</v>
      </c>
      <c r="P7" s="40" t="s">
        <v>198</v>
      </c>
      <c r="Q7" s="40" t="s">
        <v>786</v>
      </c>
      <c r="S7" s="49"/>
      <c r="T7" t="s">
        <v>795</v>
      </c>
    </row>
    <row r="8" spans="1:20" x14ac:dyDescent="0.35">
      <c r="A8" s="40" t="s">
        <v>38</v>
      </c>
      <c r="B8" s="40" t="s">
        <v>218</v>
      </c>
      <c r="C8" s="40" t="s">
        <v>71</v>
      </c>
      <c r="D8" s="40" t="s">
        <v>221</v>
      </c>
      <c r="E8" s="40" t="s">
        <v>796</v>
      </c>
      <c r="G8" t="s">
        <v>17</v>
      </c>
      <c r="H8" t="s">
        <v>197</v>
      </c>
      <c r="I8" t="s">
        <v>62</v>
      </c>
      <c r="J8" t="s">
        <v>203</v>
      </c>
      <c r="K8" t="s">
        <v>785</v>
      </c>
      <c r="M8" s="40" t="s">
        <v>17</v>
      </c>
      <c r="N8" s="40" t="s">
        <v>197</v>
      </c>
      <c r="O8" s="40" t="s">
        <v>62</v>
      </c>
      <c r="P8" s="40" t="s">
        <v>203</v>
      </c>
      <c r="Q8" s="40" t="s">
        <v>786</v>
      </c>
      <c r="S8" s="50"/>
      <c r="T8" t="s">
        <v>794</v>
      </c>
    </row>
    <row r="9" spans="1:20" x14ac:dyDescent="0.35">
      <c r="A9" s="43" t="s">
        <v>21</v>
      </c>
      <c r="B9" s="43" t="s">
        <v>331</v>
      </c>
      <c r="C9" s="43" t="s">
        <v>37</v>
      </c>
      <c r="D9" s="43" t="s">
        <v>332</v>
      </c>
      <c r="E9" s="43" t="s">
        <v>786</v>
      </c>
      <c r="G9" t="s">
        <v>20</v>
      </c>
      <c r="H9" t="s">
        <v>478</v>
      </c>
      <c r="I9" t="s">
        <v>63</v>
      </c>
      <c r="J9" t="s">
        <v>479</v>
      </c>
      <c r="K9" t="s">
        <v>785</v>
      </c>
      <c r="M9" t="s">
        <v>20</v>
      </c>
      <c r="N9" t="s">
        <v>478</v>
      </c>
      <c r="O9" t="s">
        <v>63</v>
      </c>
      <c r="P9" t="s">
        <v>479</v>
      </c>
      <c r="Q9" t="s">
        <v>785</v>
      </c>
      <c r="T9" s="2"/>
    </row>
    <row r="10" spans="1:20" x14ac:dyDescent="0.35">
      <c r="A10" s="43" t="s">
        <v>47</v>
      </c>
      <c r="B10" s="43" t="s">
        <v>280</v>
      </c>
      <c r="C10" s="43" t="s">
        <v>48</v>
      </c>
      <c r="D10" s="43" t="s">
        <v>281</v>
      </c>
      <c r="E10" s="43" t="s">
        <v>786</v>
      </c>
      <c r="G10" s="43" t="s">
        <v>20</v>
      </c>
      <c r="H10" s="43" t="s">
        <v>478</v>
      </c>
      <c r="I10" s="43" t="s">
        <v>64</v>
      </c>
      <c r="J10" s="43" t="s">
        <v>674</v>
      </c>
      <c r="K10" s="43" t="s">
        <v>786</v>
      </c>
      <c r="M10" t="s">
        <v>20</v>
      </c>
      <c r="N10" t="s">
        <v>478</v>
      </c>
      <c r="O10" t="s">
        <v>64</v>
      </c>
      <c r="P10" t="s">
        <v>674</v>
      </c>
      <c r="Q10" t="s">
        <v>785</v>
      </c>
      <c r="T10" s="2"/>
    </row>
    <row r="11" spans="1:20" x14ac:dyDescent="0.35">
      <c r="A11" t="s">
        <v>28</v>
      </c>
      <c r="B11" t="s">
        <v>212</v>
      </c>
      <c r="C11" t="s">
        <v>65</v>
      </c>
      <c r="D11" t="s">
        <v>213</v>
      </c>
      <c r="E11" t="s">
        <v>785</v>
      </c>
      <c r="G11" t="s">
        <v>28</v>
      </c>
      <c r="H11" t="s">
        <v>212</v>
      </c>
      <c r="I11" t="s">
        <v>65</v>
      </c>
      <c r="J11" t="s">
        <v>213</v>
      </c>
      <c r="K11" t="s">
        <v>785</v>
      </c>
      <c r="M11" t="s">
        <v>28</v>
      </c>
      <c r="N11" t="s">
        <v>212</v>
      </c>
      <c r="O11" t="s">
        <v>65</v>
      </c>
      <c r="P11" t="s">
        <v>213</v>
      </c>
      <c r="Q11" t="s">
        <v>785</v>
      </c>
      <c r="T11" s="2"/>
    </row>
    <row r="12" spans="1:20" x14ac:dyDescent="0.35">
      <c r="A12" t="s">
        <v>38</v>
      </c>
      <c r="B12" t="s">
        <v>218</v>
      </c>
      <c r="C12" t="s">
        <v>72</v>
      </c>
      <c r="D12" t="s">
        <v>225</v>
      </c>
      <c r="E12" t="s">
        <v>785</v>
      </c>
      <c r="G12" t="s">
        <v>28</v>
      </c>
      <c r="H12" t="s">
        <v>212</v>
      </c>
      <c r="I12" t="s">
        <v>66</v>
      </c>
      <c r="J12" t="s">
        <v>216</v>
      </c>
      <c r="K12" t="s">
        <v>785</v>
      </c>
      <c r="M12" t="s">
        <v>28</v>
      </c>
      <c r="N12" t="s">
        <v>212</v>
      </c>
      <c r="O12" t="s">
        <v>66</v>
      </c>
      <c r="P12" t="s">
        <v>216</v>
      </c>
      <c r="Q12" t="s">
        <v>785</v>
      </c>
      <c r="T12" s="2"/>
    </row>
    <row r="13" spans="1:20" x14ac:dyDescent="0.35">
      <c r="A13" s="43" t="s">
        <v>13</v>
      </c>
      <c r="B13" s="43" t="s">
        <v>297</v>
      </c>
      <c r="C13" s="43" t="s">
        <v>103</v>
      </c>
      <c r="D13" s="43" t="s">
        <v>298</v>
      </c>
      <c r="E13" s="43" t="s">
        <v>786</v>
      </c>
      <c r="G13" t="s">
        <v>28</v>
      </c>
      <c r="H13" t="s">
        <v>212</v>
      </c>
      <c r="I13" t="s">
        <v>67</v>
      </c>
      <c r="J13" t="s">
        <v>217</v>
      </c>
      <c r="K13" t="s">
        <v>785</v>
      </c>
      <c r="M13" t="s">
        <v>28</v>
      </c>
      <c r="N13" t="s">
        <v>212</v>
      </c>
      <c r="O13" t="s">
        <v>67</v>
      </c>
      <c r="P13" t="s">
        <v>217</v>
      </c>
      <c r="Q13" t="s">
        <v>785</v>
      </c>
      <c r="T13" s="2"/>
    </row>
    <row r="14" spans="1:20" x14ac:dyDescent="0.35">
      <c r="A14" s="43" t="s">
        <v>11</v>
      </c>
      <c r="B14" s="43" t="s">
        <v>270</v>
      </c>
      <c r="C14" s="43" t="s">
        <v>98</v>
      </c>
      <c r="D14" s="43" t="s">
        <v>271</v>
      </c>
      <c r="E14" s="43" t="s">
        <v>786</v>
      </c>
      <c r="G14" s="43" t="s">
        <v>38</v>
      </c>
      <c r="H14" s="43" t="s">
        <v>218</v>
      </c>
      <c r="I14" s="43" t="s">
        <v>73</v>
      </c>
      <c r="J14" s="43" t="s">
        <v>219</v>
      </c>
      <c r="K14" s="43" t="s">
        <v>786</v>
      </c>
      <c r="M14" s="40" t="s">
        <v>38</v>
      </c>
      <c r="N14" s="40" t="s">
        <v>218</v>
      </c>
      <c r="O14" s="40" t="s">
        <v>73</v>
      </c>
      <c r="P14" s="40" t="s">
        <v>219</v>
      </c>
      <c r="Q14" s="40" t="s">
        <v>786</v>
      </c>
      <c r="T14" s="2"/>
    </row>
    <row r="15" spans="1:20" x14ac:dyDescent="0.35">
      <c r="A15" t="s">
        <v>26</v>
      </c>
      <c r="B15" t="s">
        <v>178</v>
      </c>
      <c r="C15" t="s">
        <v>57</v>
      </c>
      <c r="D15" t="s">
        <v>179</v>
      </c>
      <c r="E15" t="s">
        <v>785</v>
      </c>
      <c r="G15" t="s">
        <v>38</v>
      </c>
      <c r="H15" t="s">
        <v>218</v>
      </c>
      <c r="I15" t="s">
        <v>71</v>
      </c>
      <c r="J15" t="s">
        <v>221</v>
      </c>
      <c r="K15" t="s">
        <v>785</v>
      </c>
      <c r="M15" s="40" t="s">
        <v>38</v>
      </c>
      <c r="N15" s="40" t="s">
        <v>218</v>
      </c>
      <c r="O15" s="40" t="s">
        <v>71</v>
      </c>
      <c r="P15" s="40" t="s">
        <v>221</v>
      </c>
      <c r="Q15" s="40" t="s">
        <v>786</v>
      </c>
      <c r="T15" s="2"/>
    </row>
    <row r="16" spans="1:20" x14ac:dyDescent="0.35">
      <c r="A16" t="s">
        <v>26</v>
      </c>
      <c r="B16" t="s">
        <v>178</v>
      </c>
      <c r="C16" t="s">
        <v>58</v>
      </c>
      <c r="D16" t="s">
        <v>181</v>
      </c>
      <c r="E16" t="s">
        <v>785</v>
      </c>
      <c r="G16" t="s">
        <v>38</v>
      </c>
      <c r="H16" t="s">
        <v>218</v>
      </c>
      <c r="I16" t="s">
        <v>72</v>
      </c>
      <c r="J16" t="s">
        <v>225</v>
      </c>
      <c r="K16" t="s">
        <v>785</v>
      </c>
      <c r="M16" t="s">
        <v>38</v>
      </c>
      <c r="N16" t="s">
        <v>218</v>
      </c>
      <c r="O16" t="s">
        <v>72</v>
      </c>
      <c r="P16" t="s">
        <v>225</v>
      </c>
      <c r="Q16" t="s">
        <v>785</v>
      </c>
      <c r="T16" s="2"/>
    </row>
    <row r="17" spans="1:20" x14ac:dyDescent="0.35">
      <c r="A17" t="s">
        <v>26</v>
      </c>
      <c r="B17" t="s">
        <v>178</v>
      </c>
      <c r="C17" t="s">
        <v>59</v>
      </c>
      <c r="D17" t="s">
        <v>183</v>
      </c>
      <c r="E17" t="s">
        <v>785</v>
      </c>
      <c r="G17" s="43" t="s">
        <v>38</v>
      </c>
      <c r="H17" s="43" t="s">
        <v>218</v>
      </c>
      <c r="I17" s="43" t="s">
        <v>39</v>
      </c>
      <c r="J17" s="43" t="s">
        <v>220</v>
      </c>
      <c r="K17" s="43" t="s">
        <v>786</v>
      </c>
      <c r="M17" s="40" t="s">
        <v>38</v>
      </c>
      <c r="N17" s="40" t="s">
        <v>218</v>
      </c>
      <c r="O17" s="40" t="s">
        <v>39</v>
      </c>
      <c r="P17" s="40" t="s">
        <v>220</v>
      </c>
      <c r="Q17" s="40" t="s">
        <v>786</v>
      </c>
      <c r="T17" s="2"/>
    </row>
    <row r="18" spans="1:20" x14ac:dyDescent="0.35">
      <c r="A18" s="40" t="s">
        <v>15</v>
      </c>
      <c r="B18" s="40" t="s">
        <v>262</v>
      </c>
      <c r="C18" s="40" t="s">
        <v>88</v>
      </c>
      <c r="D18" s="40" t="s">
        <v>264</v>
      </c>
      <c r="E18" s="40" t="s">
        <v>796</v>
      </c>
      <c r="G18" s="43" t="s">
        <v>25</v>
      </c>
      <c r="H18" s="43" t="s">
        <v>229</v>
      </c>
      <c r="I18" s="43" t="s">
        <v>75</v>
      </c>
      <c r="J18" s="43" t="s">
        <v>231</v>
      </c>
      <c r="K18" s="43" t="s">
        <v>786</v>
      </c>
      <c r="M18" s="40" t="s">
        <v>25</v>
      </c>
      <c r="N18" s="40" t="s">
        <v>229</v>
      </c>
      <c r="O18" s="40" t="s">
        <v>75</v>
      </c>
      <c r="P18" s="40" t="s">
        <v>231</v>
      </c>
      <c r="Q18" s="40" t="s">
        <v>786</v>
      </c>
      <c r="T18" s="2"/>
    </row>
    <row r="19" spans="1:20" x14ac:dyDescent="0.35">
      <c r="A19" s="40" t="s">
        <v>17</v>
      </c>
      <c r="B19" s="40" t="s">
        <v>197</v>
      </c>
      <c r="C19" s="40" t="s">
        <v>60</v>
      </c>
      <c r="D19" s="40" t="s">
        <v>198</v>
      </c>
      <c r="E19" s="40" t="s">
        <v>796</v>
      </c>
      <c r="G19" t="s">
        <v>25</v>
      </c>
      <c r="H19" t="s">
        <v>229</v>
      </c>
      <c r="I19" t="s">
        <v>74</v>
      </c>
      <c r="J19" t="s">
        <v>230</v>
      </c>
      <c r="K19" t="s">
        <v>785</v>
      </c>
      <c r="M19" t="s">
        <v>25</v>
      </c>
      <c r="N19" t="s">
        <v>229</v>
      </c>
      <c r="O19" t="s">
        <v>74</v>
      </c>
      <c r="P19" t="s">
        <v>230</v>
      </c>
      <c r="Q19" t="s">
        <v>785</v>
      </c>
      <c r="T19" s="2"/>
    </row>
    <row r="20" spans="1:20" x14ac:dyDescent="0.35">
      <c r="A20" s="43" t="s">
        <v>17</v>
      </c>
      <c r="B20" s="43" t="s">
        <v>197</v>
      </c>
      <c r="C20" s="43" t="s">
        <v>61</v>
      </c>
      <c r="D20" s="43" t="s">
        <v>202</v>
      </c>
      <c r="E20" s="43" t="s">
        <v>786</v>
      </c>
      <c r="G20" s="43" t="s">
        <v>25</v>
      </c>
      <c r="H20" s="43" t="s">
        <v>229</v>
      </c>
      <c r="I20" s="43" t="s">
        <v>76</v>
      </c>
      <c r="J20" s="43" t="s">
        <v>232</v>
      </c>
      <c r="K20" s="43" t="s">
        <v>786</v>
      </c>
      <c r="M20" s="40" t="s">
        <v>25</v>
      </c>
      <c r="N20" s="40" t="s">
        <v>229</v>
      </c>
      <c r="O20" s="40" t="s">
        <v>76</v>
      </c>
      <c r="P20" s="40" t="s">
        <v>232</v>
      </c>
      <c r="Q20" s="40" t="s">
        <v>786</v>
      </c>
      <c r="T20" s="2"/>
    </row>
    <row r="21" spans="1:20" x14ac:dyDescent="0.35">
      <c r="A21" t="s">
        <v>12</v>
      </c>
      <c r="B21" t="s">
        <v>315</v>
      </c>
      <c r="C21" t="s">
        <v>112</v>
      </c>
      <c r="D21" t="s">
        <v>718</v>
      </c>
      <c r="E21" t="s">
        <v>785</v>
      </c>
      <c r="G21" s="43" t="s">
        <v>24</v>
      </c>
      <c r="H21" s="43" t="s">
        <v>240</v>
      </c>
      <c r="I21" s="43" t="s">
        <v>77</v>
      </c>
      <c r="J21" s="43" t="s">
        <v>241</v>
      </c>
      <c r="K21" s="43" t="s">
        <v>786</v>
      </c>
      <c r="M21" t="s">
        <v>24</v>
      </c>
      <c r="N21" t="s">
        <v>240</v>
      </c>
      <c r="O21" t="s">
        <v>77</v>
      </c>
      <c r="P21" t="s">
        <v>241</v>
      </c>
      <c r="Q21" t="s">
        <v>785</v>
      </c>
      <c r="T21" s="2"/>
    </row>
    <row r="22" spans="1:20" x14ac:dyDescent="0.35">
      <c r="A22" t="s">
        <v>20</v>
      </c>
      <c r="B22" t="s">
        <v>478</v>
      </c>
      <c r="C22" t="s">
        <v>63</v>
      </c>
      <c r="D22" t="s">
        <v>479</v>
      </c>
      <c r="E22" t="s">
        <v>785</v>
      </c>
      <c r="G22" s="43" t="s">
        <v>24</v>
      </c>
      <c r="H22" s="43" t="s">
        <v>240</v>
      </c>
      <c r="I22" s="43" t="s">
        <v>78</v>
      </c>
      <c r="J22" s="43" t="s">
        <v>242</v>
      </c>
      <c r="K22" s="43" t="s">
        <v>786</v>
      </c>
      <c r="M22" t="s">
        <v>24</v>
      </c>
      <c r="N22" t="s">
        <v>240</v>
      </c>
      <c r="O22" t="s">
        <v>78</v>
      </c>
      <c r="P22" t="s">
        <v>242</v>
      </c>
      <c r="Q22" t="s">
        <v>785</v>
      </c>
      <c r="T22" s="2"/>
    </row>
    <row r="23" spans="1:20" x14ac:dyDescent="0.35">
      <c r="A23" s="43" t="s">
        <v>20</v>
      </c>
      <c r="B23" s="43" t="s">
        <v>478</v>
      </c>
      <c r="C23" s="43" t="s">
        <v>64</v>
      </c>
      <c r="D23" s="43" t="s">
        <v>674</v>
      </c>
      <c r="E23" s="43" t="s">
        <v>786</v>
      </c>
      <c r="G23" t="s">
        <v>24</v>
      </c>
      <c r="H23" t="s">
        <v>240</v>
      </c>
      <c r="I23" t="s">
        <v>79</v>
      </c>
      <c r="J23" t="s">
        <v>243</v>
      </c>
      <c r="K23" t="s">
        <v>785</v>
      </c>
      <c r="M23" t="s">
        <v>24</v>
      </c>
      <c r="N23" t="s">
        <v>240</v>
      </c>
      <c r="O23" t="s">
        <v>79</v>
      </c>
      <c r="P23" t="s">
        <v>243</v>
      </c>
      <c r="Q23" t="s">
        <v>785</v>
      </c>
      <c r="T23" s="2"/>
    </row>
    <row r="24" spans="1:20" x14ac:dyDescent="0.35">
      <c r="A24" t="s">
        <v>28</v>
      </c>
      <c r="B24" t="s">
        <v>212</v>
      </c>
      <c r="C24" t="s">
        <v>66</v>
      </c>
      <c r="D24" t="s">
        <v>216</v>
      </c>
      <c r="E24" t="s">
        <v>785</v>
      </c>
      <c r="G24" s="43" t="s">
        <v>14</v>
      </c>
      <c r="H24" s="43" t="s">
        <v>245</v>
      </c>
      <c r="I24" s="43" t="s">
        <v>42</v>
      </c>
      <c r="J24" s="43" t="s">
        <v>246</v>
      </c>
      <c r="K24" s="43" t="s">
        <v>786</v>
      </c>
      <c r="M24" s="40" t="s">
        <v>14</v>
      </c>
      <c r="N24" s="40" t="s">
        <v>245</v>
      </c>
      <c r="O24" s="40" t="s">
        <v>42</v>
      </c>
      <c r="P24" s="40" t="s">
        <v>246</v>
      </c>
      <c r="Q24" s="40" t="s">
        <v>786</v>
      </c>
      <c r="T24" s="2"/>
    </row>
    <row r="25" spans="1:20" x14ac:dyDescent="0.35">
      <c r="A25" t="s">
        <v>25</v>
      </c>
      <c r="B25" t="s">
        <v>229</v>
      </c>
      <c r="C25" t="s">
        <v>74</v>
      </c>
      <c r="D25" t="s">
        <v>230</v>
      </c>
      <c r="E25" t="s">
        <v>785</v>
      </c>
      <c r="G25" t="s">
        <v>14</v>
      </c>
      <c r="H25" t="s">
        <v>245</v>
      </c>
      <c r="I25" t="s">
        <v>80</v>
      </c>
      <c r="J25" t="s">
        <v>252</v>
      </c>
      <c r="K25" t="s">
        <v>785</v>
      </c>
      <c r="M25" s="40" t="s">
        <v>14</v>
      </c>
      <c r="N25" s="40" t="s">
        <v>245</v>
      </c>
      <c r="O25" s="40" t="s">
        <v>80</v>
      </c>
      <c r="P25" s="40" t="s">
        <v>252</v>
      </c>
      <c r="Q25" s="40" t="s">
        <v>786</v>
      </c>
      <c r="T25" s="2"/>
    </row>
    <row r="26" spans="1:20" x14ac:dyDescent="0.35">
      <c r="A26" s="43" t="s">
        <v>25</v>
      </c>
      <c r="B26" s="43" t="s">
        <v>229</v>
      </c>
      <c r="C26" s="43" t="s">
        <v>75</v>
      </c>
      <c r="D26" s="43" t="s">
        <v>231</v>
      </c>
      <c r="E26" s="43" t="s">
        <v>786</v>
      </c>
      <c r="G26" s="43" t="s">
        <v>14</v>
      </c>
      <c r="H26" s="43" t="s">
        <v>245</v>
      </c>
      <c r="I26" s="43" t="s">
        <v>41</v>
      </c>
      <c r="J26" s="43" t="s">
        <v>249</v>
      </c>
      <c r="K26" s="43" t="s">
        <v>786</v>
      </c>
      <c r="M26" s="40" t="s">
        <v>14</v>
      </c>
      <c r="N26" s="40" t="s">
        <v>245</v>
      </c>
      <c r="O26" s="40" t="s">
        <v>41</v>
      </c>
      <c r="P26" s="40" t="s">
        <v>249</v>
      </c>
      <c r="Q26" s="40" t="s">
        <v>786</v>
      </c>
      <c r="T26" s="2"/>
    </row>
    <row r="27" spans="1:20" x14ac:dyDescent="0.35">
      <c r="A27" s="43" t="s">
        <v>12</v>
      </c>
      <c r="B27" s="43" t="s">
        <v>315</v>
      </c>
      <c r="C27" s="43" t="s">
        <v>52</v>
      </c>
      <c r="D27" s="43" t="s">
        <v>329</v>
      </c>
      <c r="E27" s="43" t="s">
        <v>786</v>
      </c>
      <c r="G27" s="43" t="s">
        <v>14</v>
      </c>
      <c r="H27" s="43" t="s">
        <v>245</v>
      </c>
      <c r="I27" s="43" t="s">
        <v>40</v>
      </c>
      <c r="J27" s="43" t="s">
        <v>251</v>
      </c>
      <c r="K27" s="43" t="s">
        <v>786</v>
      </c>
      <c r="M27" s="40" t="s">
        <v>14</v>
      </c>
      <c r="N27" s="40" t="s">
        <v>245</v>
      </c>
      <c r="O27" s="40" t="s">
        <v>40</v>
      </c>
      <c r="P27" s="40" t="s">
        <v>251</v>
      </c>
      <c r="Q27" s="40" t="s">
        <v>786</v>
      </c>
      <c r="T27" s="2"/>
    </row>
    <row r="28" spans="1:20" x14ac:dyDescent="0.35">
      <c r="A28" t="s">
        <v>23</v>
      </c>
      <c r="B28" t="s">
        <v>392</v>
      </c>
      <c r="C28" t="s">
        <v>81</v>
      </c>
      <c r="D28" t="s">
        <v>418</v>
      </c>
      <c r="E28" t="s">
        <v>785</v>
      </c>
      <c r="G28" s="43" t="s">
        <v>23</v>
      </c>
      <c r="H28" s="43" t="s">
        <v>392</v>
      </c>
      <c r="I28" s="43" t="s">
        <v>83</v>
      </c>
      <c r="J28" s="43" t="s">
        <v>419</v>
      </c>
      <c r="K28" s="43" t="s">
        <v>786</v>
      </c>
      <c r="M28" t="s">
        <v>23</v>
      </c>
      <c r="N28" t="s">
        <v>392</v>
      </c>
      <c r="O28" t="s">
        <v>83</v>
      </c>
      <c r="P28" t="s">
        <v>419</v>
      </c>
      <c r="Q28" t="s">
        <v>785</v>
      </c>
      <c r="T28" s="2"/>
    </row>
    <row r="29" spans="1:20" x14ac:dyDescent="0.35">
      <c r="A29" s="43" t="s">
        <v>47</v>
      </c>
      <c r="B29" s="43" t="s">
        <v>280</v>
      </c>
      <c r="C29" s="43" t="s">
        <v>49</v>
      </c>
      <c r="D29" s="43" t="s">
        <v>704</v>
      </c>
      <c r="E29" s="43" t="s">
        <v>786</v>
      </c>
      <c r="G29" t="s">
        <v>23</v>
      </c>
      <c r="H29" t="s">
        <v>392</v>
      </c>
      <c r="I29" t="s">
        <v>81</v>
      </c>
      <c r="J29" t="s">
        <v>418</v>
      </c>
      <c r="K29" t="s">
        <v>785</v>
      </c>
      <c r="M29" t="s">
        <v>23</v>
      </c>
      <c r="N29" t="s">
        <v>392</v>
      </c>
      <c r="O29" t="s">
        <v>81</v>
      </c>
      <c r="P29" t="s">
        <v>418</v>
      </c>
      <c r="Q29" t="s">
        <v>785</v>
      </c>
      <c r="T29" s="2"/>
    </row>
    <row r="30" spans="1:20" x14ac:dyDescent="0.35">
      <c r="A30" t="s">
        <v>27</v>
      </c>
      <c r="B30" t="s">
        <v>681</v>
      </c>
      <c r="C30" t="s">
        <v>69</v>
      </c>
      <c r="D30" t="s">
        <v>683</v>
      </c>
      <c r="E30" t="s">
        <v>785</v>
      </c>
      <c r="G30" t="s">
        <v>23</v>
      </c>
      <c r="H30" t="s">
        <v>392</v>
      </c>
      <c r="I30" t="s">
        <v>82</v>
      </c>
      <c r="J30" t="s">
        <v>393</v>
      </c>
      <c r="K30" t="s">
        <v>785</v>
      </c>
      <c r="M30" t="s">
        <v>23</v>
      </c>
      <c r="N30" t="s">
        <v>392</v>
      </c>
      <c r="O30" t="s">
        <v>82</v>
      </c>
      <c r="P30" t="s">
        <v>393</v>
      </c>
      <c r="Q30" t="s">
        <v>785</v>
      </c>
      <c r="T30" s="2"/>
    </row>
    <row r="31" spans="1:20" x14ac:dyDescent="0.35">
      <c r="A31" s="40" t="s">
        <v>17</v>
      </c>
      <c r="B31" s="40" t="s">
        <v>197</v>
      </c>
      <c r="C31" s="40" t="s">
        <v>62</v>
      </c>
      <c r="D31" s="40" t="s">
        <v>203</v>
      </c>
      <c r="E31" s="40" t="s">
        <v>796</v>
      </c>
      <c r="G31" t="s">
        <v>23</v>
      </c>
      <c r="H31" t="s">
        <v>392</v>
      </c>
      <c r="I31" t="s">
        <v>84</v>
      </c>
      <c r="J31" t="s">
        <v>421</v>
      </c>
      <c r="K31" t="s">
        <v>785</v>
      </c>
      <c r="M31" t="s">
        <v>23</v>
      </c>
      <c r="N31" t="s">
        <v>392</v>
      </c>
      <c r="O31" t="s">
        <v>84</v>
      </c>
      <c r="P31" t="s">
        <v>421</v>
      </c>
      <c r="Q31" t="s">
        <v>785</v>
      </c>
      <c r="T31" s="2"/>
    </row>
    <row r="32" spans="1:20" x14ac:dyDescent="0.35">
      <c r="A32" s="43" t="s">
        <v>14</v>
      </c>
      <c r="B32" s="43" t="s">
        <v>245</v>
      </c>
      <c r="C32" s="43" t="s">
        <v>40</v>
      </c>
      <c r="D32" s="43" t="s">
        <v>251</v>
      </c>
      <c r="E32" s="43" t="s">
        <v>786</v>
      </c>
      <c r="G32" t="s">
        <v>19</v>
      </c>
      <c r="H32" t="s">
        <v>342</v>
      </c>
      <c r="I32" t="s">
        <v>87</v>
      </c>
      <c r="J32" t="s">
        <v>411</v>
      </c>
      <c r="K32" t="s">
        <v>785</v>
      </c>
      <c r="M32" t="s">
        <v>19</v>
      </c>
      <c r="N32" t="s">
        <v>342</v>
      </c>
      <c r="O32" t="s">
        <v>87</v>
      </c>
      <c r="P32" t="s">
        <v>411</v>
      </c>
      <c r="Q32" t="s">
        <v>785</v>
      </c>
      <c r="T32" s="2"/>
    </row>
    <row r="33" spans="1:20" x14ac:dyDescent="0.35">
      <c r="A33" s="43" t="s">
        <v>11</v>
      </c>
      <c r="B33" s="43" t="s">
        <v>270</v>
      </c>
      <c r="C33" s="43" t="s">
        <v>46</v>
      </c>
      <c r="D33" s="43" t="s">
        <v>272</v>
      </c>
      <c r="E33" s="43" t="s">
        <v>786</v>
      </c>
      <c r="G33" t="s">
        <v>19</v>
      </c>
      <c r="H33" t="s">
        <v>342</v>
      </c>
      <c r="I33" t="s">
        <v>85</v>
      </c>
      <c r="J33" t="s">
        <v>423</v>
      </c>
      <c r="K33" t="s">
        <v>785</v>
      </c>
      <c r="M33" t="s">
        <v>19</v>
      </c>
      <c r="N33" t="s">
        <v>342</v>
      </c>
      <c r="O33" t="s">
        <v>85</v>
      </c>
      <c r="P33" t="s">
        <v>423</v>
      </c>
      <c r="Q33" t="s">
        <v>785</v>
      </c>
      <c r="T33" s="2"/>
    </row>
    <row r="34" spans="1:20" x14ac:dyDescent="0.35">
      <c r="A34" t="s">
        <v>23</v>
      </c>
      <c r="B34" t="s">
        <v>392</v>
      </c>
      <c r="C34" t="s">
        <v>82</v>
      </c>
      <c r="D34" t="s">
        <v>393</v>
      </c>
      <c r="E34" t="s">
        <v>785</v>
      </c>
      <c r="G34" s="43" t="s">
        <v>19</v>
      </c>
      <c r="H34" s="43" t="s">
        <v>342</v>
      </c>
      <c r="I34" s="43" t="s">
        <v>86</v>
      </c>
      <c r="J34" s="43" t="s">
        <v>422</v>
      </c>
      <c r="K34" s="43" t="s">
        <v>786</v>
      </c>
      <c r="M34" t="s">
        <v>19</v>
      </c>
      <c r="N34" t="s">
        <v>342</v>
      </c>
      <c r="O34" t="s">
        <v>86</v>
      </c>
      <c r="P34" t="s">
        <v>422</v>
      </c>
      <c r="Q34" t="s">
        <v>785</v>
      </c>
      <c r="T34" s="2"/>
    </row>
    <row r="35" spans="1:20" x14ac:dyDescent="0.35">
      <c r="A35" s="43" t="s">
        <v>38</v>
      </c>
      <c r="B35" s="43" t="s">
        <v>218</v>
      </c>
      <c r="C35" s="43" t="s">
        <v>73</v>
      </c>
      <c r="D35" s="43" t="s">
        <v>219</v>
      </c>
      <c r="E35" s="43" t="s">
        <v>786</v>
      </c>
      <c r="G35" t="s">
        <v>19</v>
      </c>
      <c r="H35" t="s">
        <v>342</v>
      </c>
      <c r="I35" t="s">
        <v>118</v>
      </c>
      <c r="J35" t="s">
        <v>441</v>
      </c>
      <c r="K35" t="s">
        <v>785</v>
      </c>
      <c r="M35" t="s">
        <v>19</v>
      </c>
      <c r="N35" t="s">
        <v>342</v>
      </c>
      <c r="O35" t="s">
        <v>118</v>
      </c>
      <c r="P35" t="s">
        <v>441</v>
      </c>
      <c r="Q35" t="s">
        <v>785</v>
      </c>
      <c r="T35" s="2"/>
    </row>
    <row r="36" spans="1:20" x14ac:dyDescent="0.35">
      <c r="A36" s="43" t="s">
        <v>25</v>
      </c>
      <c r="B36" s="43" t="s">
        <v>229</v>
      </c>
      <c r="C36" s="43" t="s">
        <v>76</v>
      </c>
      <c r="D36" s="43" t="s">
        <v>232</v>
      </c>
      <c r="E36" s="43" t="s">
        <v>786</v>
      </c>
      <c r="G36" s="43" t="s">
        <v>19</v>
      </c>
      <c r="H36" s="43" t="s">
        <v>342</v>
      </c>
      <c r="I36" s="43" t="s">
        <v>119</v>
      </c>
      <c r="J36" s="43" t="s">
        <v>343</v>
      </c>
      <c r="K36" s="43" t="s">
        <v>786</v>
      </c>
      <c r="M36" s="40" t="s">
        <v>19</v>
      </c>
      <c r="N36" s="40" t="s">
        <v>342</v>
      </c>
      <c r="O36" s="40" t="s">
        <v>119</v>
      </c>
      <c r="P36" s="40" t="s">
        <v>343</v>
      </c>
      <c r="Q36" s="40" t="s">
        <v>786</v>
      </c>
      <c r="T36" s="2"/>
    </row>
    <row r="37" spans="1:20" x14ac:dyDescent="0.35">
      <c r="A37" s="43" t="s">
        <v>13</v>
      </c>
      <c r="B37" s="43" t="s">
        <v>297</v>
      </c>
      <c r="C37" s="43" t="s">
        <v>104</v>
      </c>
      <c r="D37" s="43" t="s">
        <v>299</v>
      </c>
      <c r="E37" s="43" t="s">
        <v>786</v>
      </c>
      <c r="G37" t="s">
        <v>19</v>
      </c>
      <c r="H37" t="s">
        <v>342</v>
      </c>
      <c r="I37" t="s">
        <v>43</v>
      </c>
      <c r="J37" t="s">
        <v>390</v>
      </c>
      <c r="K37" t="s">
        <v>785</v>
      </c>
      <c r="M37" t="s">
        <v>19</v>
      </c>
      <c r="N37" t="s">
        <v>342</v>
      </c>
      <c r="O37" t="s">
        <v>43</v>
      </c>
      <c r="P37" t="s">
        <v>390</v>
      </c>
      <c r="Q37" t="s">
        <v>785</v>
      </c>
    </row>
    <row r="38" spans="1:20" x14ac:dyDescent="0.35">
      <c r="A38" s="43" t="s">
        <v>24</v>
      </c>
      <c r="B38" s="43" t="s">
        <v>240</v>
      </c>
      <c r="C38" s="43" t="s">
        <v>77</v>
      </c>
      <c r="D38" s="43" t="s">
        <v>241</v>
      </c>
      <c r="E38" s="43" t="s">
        <v>786</v>
      </c>
      <c r="G38" s="43" t="s">
        <v>15</v>
      </c>
      <c r="H38" s="43" t="s">
        <v>262</v>
      </c>
      <c r="I38" s="43" t="s">
        <v>90</v>
      </c>
      <c r="J38" s="43" t="s">
        <v>263</v>
      </c>
      <c r="K38" s="43" t="s">
        <v>786</v>
      </c>
      <c r="M38" s="40" t="s">
        <v>15</v>
      </c>
      <c r="N38" s="40" t="s">
        <v>262</v>
      </c>
      <c r="O38" s="40" t="s">
        <v>90</v>
      </c>
      <c r="P38" s="40" t="s">
        <v>263</v>
      </c>
      <c r="Q38" s="40" t="s">
        <v>786</v>
      </c>
    </row>
    <row r="39" spans="1:20" x14ac:dyDescent="0.35">
      <c r="A39" s="43" t="s">
        <v>14</v>
      </c>
      <c r="B39" s="43" t="s">
        <v>245</v>
      </c>
      <c r="C39" s="43" t="s">
        <v>41</v>
      </c>
      <c r="D39" s="43" t="s">
        <v>249</v>
      </c>
      <c r="E39" s="43" t="s">
        <v>786</v>
      </c>
      <c r="G39" t="s">
        <v>15</v>
      </c>
      <c r="H39" t="s">
        <v>262</v>
      </c>
      <c r="I39" t="s">
        <v>88</v>
      </c>
      <c r="J39" t="s">
        <v>264</v>
      </c>
      <c r="K39" t="s">
        <v>785</v>
      </c>
      <c r="M39" s="40" t="s">
        <v>15</v>
      </c>
      <c r="N39" s="40" t="s">
        <v>262</v>
      </c>
      <c r="O39" s="40" t="s">
        <v>88</v>
      </c>
      <c r="P39" s="40" t="s">
        <v>264</v>
      </c>
      <c r="Q39" s="40" t="s">
        <v>786</v>
      </c>
    </row>
    <row r="40" spans="1:20" x14ac:dyDescent="0.35">
      <c r="A40" s="43" t="s">
        <v>18</v>
      </c>
      <c r="B40" s="43" t="s">
        <v>305</v>
      </c>
      <c r="C40" s="43" t="s">
        <v>51</v>
      </c>
      <c r="D40" s="43" t="s">
        <v>306</v>
      </c>
      <c r="E40" s="43" t="s">
        <v>786</v>
      </c>
      <c r="G40" t="s">
        <v>15</v>
      </c>
      <c r="H40" t="s">
        <v>262</v>
      </c>
      <c r="I40" t="s">
        <v>89</v>
      </c>
      <c r="J40" t="s">
        <v>265</v>
      </c>
      <c r="K40" t="s">
        <v>785</v>
      </c>
      <c r="M40" s="40" t="s">
        <v>15</v>
      </c>
      <c r="N40" s="40" t="s">
        <v>262</v>
      </c>
      <c r="O40" s="40" t="s">
        <v>89</v>
      </c>
      <c r="P40" s="40" t="s">
        <v>265</v>
      </c>
      <c r="Q40" s="40" t="s">
        <v>786</v>
      </c>
    </row>
    <row r="41" spans="1:20" x14ac:dyDescent="0.35">
      <c r="A41" s="43" t="s">
        <v>12</v>
      </c>
      <c r="B41" s="43" t="s">
        <v>315</v>
      </c>
      <c r="C41" s="43" t="s">
        <v>113</v>
      </c>
      <c r="D41" s="43" t="s">
        <v>316</v>
      </c>
      <c r="E41" s="43" t="s">
        <v>786</v>
      </c>
      <c r="G41" t="s">
        <v>16</v>
      </c>
      <c r="H41" t="s">
        <v>395</v>
      </c>
      <c r="I41" t="s">
        <v>92</v>
      </c>
      <c r="J41" t="s">
        <v>398</v>
      </c>
      <c r="K41" t="s">
        <v>785</v>
      </c>
      <c r="M41" t="s">
        <v>16</v>
      </c>
      <c r="N41" t="s">
        <v>395</v>
      </c>
      <c r="O41" t="s">
        <v>92</v>
      </c>
      <c r="P41" t="s">
        <v>398</v>
      </c>
      <c r="Q41" t="s">
        <v>785</v>
      </c>
    </row>
    <row r="42" spans="1:20" x14ac:dyDescent="0.35">
      <c r="A42" t="s">
        <v>19</v>
      </c>
      <c r="B42" t="s">
        <v>342</v>
      </c>
      <c r="C42" t="s">
        <v>85</v>
      </c>
      <c r="D42" t="s">
        <v>423</v>
      </c>
      <c r="E42" t="s">
        <v>785</v>
      </c>
      <c r="G42" s="43" t="s">
        <v>16</v>
      </c>
      <c r="H42" s="43" t="s">
        <v>395</v>
      </c>
      <c r="I42" s="43" t="s">
        <v>120</v>
      </c>
      <c r="J42" s="43" t="s">
        <v>396</v>
      </c>
      <c r="K42" s="43" t="s">
        <v>786</v>
      </c>
      <c r="M42" t="s">
        <v>16</v>
      </c>
      <c r="N42" t="s">
        <v>395</v>
      </c>
      <c r="O42" t="s">
        <v>120</v>
      </c>
      <c r="P42" t="s">
        <v>396</v>
      </c>
      <c r="Q42" t="s">
        <v>785</v>
      </c>
    </row>
    <row r="43" spans="1:20" x14ac:dyDescent="0.35">
      <c r="A43" s="43" t="s">
        <v>19</v>
      </c>
      <c r="B43" s="43" t="s">
        <v>342</v>
      </c>
      <c r="C43" s="43" t="s">
        <v>86</v>
      </c>
      <c r="D43" s="43" t="s">
        <v>422</v>
      </c>
      <c r="E43" s="43" t="s">
        <v>786</v>
      </c>
      <c r="G43" s="43" t="s">
        <v>16</v>
      </c>
      <c r="H43" s="43" t="s">
        <v>395</v>
      </c>
      <c r="I43" s="43" t="s">
        <v>93</v>
      </c>
      <c r="J43" s="43" t="s">
        <v>577</v>
      </c>
      <c r="K43" s="43" t="s">
        <v>786</v>
      </c>
      <c r="M43" t="s">
        <v>16</v>
      </c>
      <c r="N43" t="s">
        <v>395</v>
      </c>
      <c r="O43" t="s">
        <v>93</v>
      </c>
      <c r="P43" t="s">
        <v>577</v>
      </c>
      <c r="Q43" t="s">
        <v>785</v>
      </c>
    </row>
    <row r="44" spans="1:20" x14ac:dyDescent="0.35">
      <c r="A44" s="43" t="s">
        <v>16</v>
      </c>
      <c r="B44" s="43" t="s">
        <v>395</v>
      </c>
      <c r="C44" s="43" t="s">
        <v>120</v>
      </c>
      <c r="D44" s="43" t="s">
        <v>396</v>
      </c>
      <c r="E44" s="43" t="s">
        <v>786</v>
      </c>
      <c r="G44" s="43" t="s">
        <v>16</v>
      </c>
      <c r="H44" s="43" t="s">
        <v>395</v>
      </c>
      <c r="I44" s="43" t="s">
        <v>94</v>
      </c>
      <c r="J44" s="43" t="s">
        <v>579</v>
      </c>
      <c r="K44" s="43" t="s">
        <v>786</v>
      </c>
      <c r="M44" t="s">
        <v>16</v>
      </c>
      <c r="N44" t="s">
        <v>395</v>
      </c>
      <c r="O44" t="s">
        <v>94</v>
      </c>
      <c r="P44" t="s">
        <v>579</v>
      </c>
      <c r="Q44" t="s">
        <v>785</v>
      </c>
    </row>
    <row r="45" spans="1:20" x14ac:dyDescent="0.35">
      <c r="A45" t="s">
        <v>19</v>
      </c>
      <c r="B45" t="s">
        <v>342</v>
      </c>
      <c r="C45" t="s">
        <v>118</v>
      </c>
      <c r="D45" t="s">
        <v>441</v>
      </c>
      <c r="E45" t="s">
        <v>785</v>
      </c>
      <c r="G45" s="43" t="s">
        <v>22</v>
      </c>
      <c r="H45" s="43" t="s">
        <v>425</v>
      </c>
      <c r="I45" s="43" t="s">
        <v>97</v>
      </c>
      <c r="J45" s="43" t="s">
        <v>444</v>
      </c>
      <c r="K45" s="43" t="s">
        <v>786</v>
      </c>
      <c r="M45" t="s">
        <v>22</v>
      </c>
      <c r="N45" t="s">
        <v>425</v>
      </c>
      <c r="O45" t="s">
        <v>97</v>
      </c>
      <c r="P45" t="s">
        <v>444</v>
      </c>
      <c r="Q45" t="s">
        <v>785</v>
      </c>
    </row>
    <row r="46" spans="1:20" x14ac:dyDescent="0.35">
      <c r="A46" s="43" t="s">
        <v>19</v>
      </c>
      <c r="B46" s="43" t="s">
        <v>342</v>
      </c>
      <c r="C46" s="43" t="s">
        <v>119</v>
      </c>
      <c r="D46" s="43" t="s">
        <v>343</v>
      </c>
      <c r="E46" s="43" t="s">
        <v>786</v>
      </c>
      <c r="G46" s="43" t="s">
        <v>22</v>
      </c>
      <c r="H46" s="43" t="s">
        <v>425</v>
      </c>
      <c r="I46" s="43" t="s">
        <v>95</v>
      </c>
      <c r="J46" s="43" t="s">
        <v>781</v>
      </c>
      <c r="K46" s="43" t="s">
        <v>786</v>
      </c>
      <c r="M46" t="s">
        <v>22</v>
      </c>
      <c r="N46" t="s">
        <v>425</v>
      </c>
      <c r="O46" t="s">
        <v>95</v>
      </c>
      <c r="P46" t="s">
        <v>781</v>
      </c>
      <c r="Q46" t="s">
        <v>785</v>
      </c>
    </row>
    <row r="47" spans="1:20" x14ac:dyDescent="0.35">
      <c r="A47" t="s">
        <v>19</v>
      </c>
      <c r="B47" t="s">
        <v>342</v>
      </c>
      <c r="C47" t="s">
        <v>87</v>
      </c>
      <c r="D47" t="s">
        <v>411</v>
      </c>
      <c r="E47" t="s">
        <v>785</v>
      </c>
      <c r="G47" s="43" t="s">
        <v>22</v>
      </c>
      <c r="H47" s="43" t="s">
        <v>425</v>
      </c>
      <c r="I47" s="43" t="s">
        <v>96</v>
      </c>
      <c r="J47" s="43" t="s">
        <v>426</v>
      </c>
      <c r="K47" s="43" t="s">
        <v>786</v>
      </c>
      <c r="M47" t="s">
        <v>22</v>
      </c>
      <c r="N47" t="s">
        <v>425</v>
      </c>
      <c r="O47" t="s">
        <v>96</v>
      </c>
      <c r="P47" t="s">
        <v>426</v>
      </c>
      <c r="Q47" t="s">
        <v>785</v>
      </c>
    </row>
    <row r="48" spans="1:20" x14ac:dyDescent="0.35">
      <c r="A48" s="40" t="s">
        <v>11</v>
      </c>
      <c r="B48" s="40" t="s">
        <v>270</v>
      </c>
      <c r="C48" s="40" t="s">
        <v>99</v>
      </c>
      <c r="D48" s="40" t="s">
        <v>273</v>
      </c>
      <c r="E48" s="40" t="s">
        <v>796</v>
      </c>
      <c r="G48" s="43" t="s">
        <v>11</v>
      </c>
      <c r="H48" s="43" t="s">
        <v>270</v>
      </c>
      <c r="I48" s="43" t="s">
        <v>98</v>
      </c>
      <c r="J48" s="43" t="s">
        <v>271</v>
      </c>
      <c r="K48" s="43" t="s">
        <v>786</v>
      </c>
      <c r="M48" s="40" t="s">
        <v>11</v>
      </c>
      <c r="N48" s="40" t="s">
        <v>270</v>
      </c>
      <c r="O48" s="40" t="s">
        <v>98</v>
      </c>
      <c r="P48" s="40" t="s">
        <v>271</v>
      </c>
      <c r="Q48" s="40" t="s">
        <v>786</v>
      </c>
    </row>
    <row r="49" spans="1:17" x14ac:dyDescent="0.35">
      <c r="A49" s="43" t="s">
        <v>22</v>
      </c>
      <c r="B49" s="43" t="s">
        <v>425</v>
      </c>
      <c r="C49" s="43" t="s">
        <v>95</v>
      </c>
      <c r="D49" s="43" t="s">
        <v>781</v>
      </c>
      <c r="E49" s="43" t="s">
        <v>786</v>
      </c>
      <c r="G49" s="43" t="s">
        <v>11</v>
      </c>
      <c r="H49" s="43" t="s">
        <v>270</v>
      </c>
      <c r="I49" s="43" t="s">
        <v>46</v>
      </c>
      <c r="J49" s="43" t="s">
        <v>272</v>
      </c>
      <c r="K49" s="43" t="s">
        <v>786</v>
      </c>
      <c r="M49" s="40" t="s">
        <v>11</v>
      </c>
      <c r="N49" s="40" t="s">
        <v>270</v>
      </c>
      <c r="O49" s="40" t="s">
        <v>46</v>
      </c>
      <c r="P49" s="40" t="s">
        <v>272</v>
      </c>
      <c r="Q49" s="40" t="s">
        <v>786</v>
      </c>
    </row>
    <row r="50" spans="1:17" x14ac:dyDescent="0.35">
      <c r="A50" s="43" t="s">
        <v>23</v>
      </c>
      <c r="B50" s="43" t="s">
        <v>392</v>
      </c>
      <c r="C50" s="43" t="s">
        <v>83</v>
      </c>
      <c r="D50" s="43" t="s">
        <v>419</v>
      </c>
      <c r="E50" s="43" t="s">
        <v>786</v>
      </c>
      <c r="G50" t="s">
        <v>11</v>
      </c>
      <c r="H50" t="s">
        <v>270</v>
      </c>
      <c r="I50" t="s">
        <v>99</v>
      </c>
      <c r="J50" t="s">
        <v>273</v>
      </c>
      <c r="K50" t="s">
        <v>785</v>
      </c>
      <c r="M50" s="40" t="s">
        <v>11</v>
      </c>
      <c r="N50" s="40" t="s">
        <v>270</v>
      </c>
      <c r="O50" s="40" t="s">
        <v>99</v>
      </c>
      <c r="P50" s="40" t="s">
        <v>273</v>
      </c>
      <c r="Q50" s="40" t="s">
        <v>786</v>
      </c>
    </row>
    <row r="51" spans="1:17" x14ac:dyDescent="0.35">
      <c r="A51" t="s">
        <v>28</v>
      </c>
      <c r="B51" t="s">
        <v>212</v>
      </c>
      <c r="C51" t="s">
        <v>67</v>
      </c>
      <c r="D51" t="s">
        <v>217</v>
      </c>
      <c r="E51" t="s">
        <v>785</v>
      </c>
      <c r="G51" s="43" t="s">
        <v>47</v>
      </c>
      <c r="H51" s="43" t="s">
        <v>280</v>
      </c>
      <c r="I51" s="43" t="s">
        <v>50</v>
      </c>
      <c r="J51" s="43" t="s">
        <v>282</v>
      </c>
      <c r="K51" s="43" t="s">
        <v>786</v>
      </c>
      <c r="M51" s="40" t="s">
        <v>47</v>
      </c>
      <c r="N51" s="40" t="s">
        <v>280</v>
      </c>
      <c r="O51" s="40" t="s">
        <v>50</v>
      </c>
      <c r="P51" s="40" t="s">
        <v>282</v>
      </c>
      <c r="Q51" s="40" t="s">
        <v>786</v>
      </c>
    </row>
    <row r="52" spans="1:17" x14ac:dyDescent="0.35">
      <c r="A52" s="43" t="s">
        <v>14</v>
      </c>
      <c r="B52" s="43" t="s">
        <v>245</v>
      </c>
      <c r="C52" s="43" t="s">
        <v>42</v>
      </c>
      <c r="D52" s="43" t="s">
        <v>246</v>
      </c>
      <c r="E52" s="43" t="s">
        <v>786</v>
      </c>
      <c r="G52" s="43" t="s">
        <v>47</v>
      </c>
      <c r="H52" s="43" t="s">
        <v>280</v>
      </c>
      <c r="I52" s="43" t="s">
        <v>49</v>
      </c>
      <c r="J52" s="43" t="s">
        <v>704</v>
      </c>
      <c r="K52" s="43" t="s">
        <v>786</v>
      </c>
      <c r="M52" t="s">
        <v>47</v>
      </c>
      <c r="N52" t="s">
        <v>280</v>
      </c>
      <c r="O52" t="s">
        <v>49</v>
      </c>
      <c r="P52" t="s">
        <v>704</v>
      </c>
      <c r="Q52" t="s">
        <v>785</v>
      </c>
    </row>
    <row r="53" spans="1:17" x14ac:dyDescent="0.35">
      <c r="A53" s="40" t="s">
        <v>15</v>
      </c>
      <c r="B53" s="40" t="s">
        <v>262</v>
      </c>
      <c r="C53" s="40" t="s">
        <v>89</v>
      </c>
      <c r="D53" s="40" t="s">
        <v>265</v>
      </c>
      <c r="E53" s="40" t="s">
        <v>796</v>
      </c>
      <c r="G53" s="43" t="s">
        <v>47</v>
      </c>
      <c r="H53" s="43" t="s">
        <v>280</v>
      </c>
      <c r="I53" s="43" t="s">
        <v>48</v>
      </c>
      <c r="J53" s="43" t="s">
        <v>281</v>
      </c>
      <c r="K53" s="43" t="s">
        <v>786</v>
      </c>
      <c r="M53" s="40" t="s">
        <v>47</v>
      </c>
      <c r="N53" s="40" t="s">
        <v>280</v>
      </c>
      <c r="O53" s="40" t="s">
        <v>48</v>
      </c>
      <c r="P53" s="40" t="s">
        <v>281</v>
      </c>
      <c r="Q53" s="40" t="s">
        <v>786</v>
      </c>
    </row>
    <row r="54" spans="1:17" x14ac:dyDescent="0.35">
      <c r="A54" s="43" t="s">
        <v>15</v>
      </c>
      <c r="B54" s="43" t="s">
        <v>262</v>
      </c>
      <c r="C54" s="43" t="s">
        <v>90</v>
      </c>
      <c r="D54" s="43" t="s">
        <v>263</v>
      </c>
      <c r="E54" s="43" t="s">
        <v>786</v>
      </c>
      <c r="G54" s="43" t="s">
        <v>13</v>
      </c>
      <c r="H54" s="43" t="s">
        <v>297</v>
      </c>
      <c r="I54" s="43" t="s">
        <v>103</v>
      </c>
      <c r="J54" s="43" t="s">
        <v>298</v>
      </c>
      <c r="K54" s="43" t="s">
        <v>786</v>
      </c>
      <c r="M54" t="s">
        <v>13</v>
      </c>
      <c r="N54" t="s">
        <v>297</v>
      </c>
      <c r="O54" t="s">
        <v>103</v>
      </c>
      <c r="P54" t="s">
        <v>298</v>
      </c>
      <c r="Q54" t="s">
        <v>785</v>
      </c>
    </row>
    <row r="55" spans="1:17" x14ac:dyDescent="0.35">
      <c r="A55" s="43" t="s">
        <v>38</v>
      </c>
      <c r="B55" s="43" t="s">
        <v>218</v>
      </c>
      <c r="C55" s="43" t="s">
        <v>39</v>
      </c>
      <c r="D55" s="43" t="s">
        <v>220</v>
      </c>
      <c r="E55" s="43" t="s">
        <v>786</v>
      </c>
      <c r="G55" s="43" t="s">
        <v>13</v>
      </c>
      <c r="H55" s="43" t="s">
        <v>297</v>
      </c>
      <c r="I55" s="43" t="s">
        <v>102</v>
      </c>
      <c r="J55" s="43" t="s">
        <v>301</v>
      </c>
      <c r="K55" s="43" t="s">
        <v>786</v>
      </c>
      <c r="M55" t="s">
        <v>13</v>
      </c>
      <c r="N55" t="s">
        <v>297</v>
      </c>
      <c r="O55" t="s">
        <v>102</v>
      </c>
      <c r="P55" t="s">
        <v>301</v>
      </c>
      <c r="Q55" t="s">
        <v>785</v>
      </c>
    </row>
    <row r="56" spans="1:17" x14ac:dyDescent="0.35">
      <c r="A56" s="43" t="s">
        <v>22</v>
      </c>
      <c r="B56" s="43" t="s">
        <v>425</v>
      </c>
      <c r="C56" s="43" t="s">
        <v>96</v>
      </c>
      <c r="D56" s="43" t="s">
        <v>426</v>
      </c>
      <c r="E56" s="43" t="s">
        <v>786</v>
      </c>
      <c r="G56" s="43" t="s">
        <v>13</v>
      </c>
      <c r="H56" s="43" t="s">
        <v>297</v>
      </c>
      <c r="I56" s="43" t="s">
        <v>104</v>
      </c>
      <c r="J56" s="43" t="s">
        <v>299</v>
      </c>
      <c r="K56" s="43" t="s">
        <v>786</v>
      </c>
      <c r="M56" t="s">
        <v>13</v>
      </c>
      <c r="N56" t="s">
        <v>297</v>
      </c>
      <c r="O56" t="s">
        <v>104</v>
      </c>
      <c r="P56" t="s">
        <v>299</v>
      </c>
      <c r="Q56" t="s">
        <v>785</v>
      </c>
    </row>
    <row r="57" spans="1:17" x14ac:dyDescent="0.35">
      <c r="A57" t="s">
        <v>16</v>
      </c>
      <c r="B57" t="s">
        <v>395</v>
      </c>
      <c r="C57" t="s">
        <v>92</v>
      </c>
      <c r="D57" t="s">
        <v>398</v>
      </c>
      <c r="E57" t="s">
        <v>785</v>
      </c>
      <c r="G57" t="s">
        <v>106</v>
      </c>
      <c r="H57" t="s">
        <v>308</v>
      </c>
      <c r="I57" t="s">
        <v>108</v>
      </c>
      <c r="J57" t="s">
        <v>462</v>
      </c>
      <c r="K57" t="s">
        <v>785</v>
      </c>
      <c r="M57" t="s">
        <v>106</v>
      </c>
      <c r="N57" t="s">
        <v>308</v>
      </c>
      <c r="O57" t="s">
        <v>108</v>
      </c>
      <c r="P57" t="s">
        <v>462</v>
      </c>
      <c r="Q57" t="s">
        <v>785</v>
      </c>
    </row>
    <row r="58" spans="1:17" x14ac:dyDescent="0.35">
      <c r="A58" s="43" t="s">
        <v>22</v>
      </c>
      <c r="B58" s="43" t="s">
        <v>425</v>
      </c>
      <c r="C58" s="43" t="s">
        <v>97</v>
      </c>
      <c r="D58" s="43" t="s">
        <v>444</v>
      </c>
      <c r="E58" s="43" t="s">
        <v>786</v>
      </c>
      <c r="G58" s="43" t="s">
        <v>106</v>
      </c>
      <c r="H58" s="43" t="s">
        <v>308</v>
      </c>
      <c r="I58" s="43" t="s">
        <v>109</v>
      </c>
      <c r="J58" s="43" t="s">
        <v>309</v>
      </c>
      <c r="K58" s="43" t="s">
        <v>786</v>
      </c>
      <c r="M58" s="40" t="s">
        <v>106</v>
      </c>
      <c r="N58" s="40" t="s">
        <v>308</v>
      </c>
      <c r="O58" s="40" t="s">
        <v>109</v>
      </c>
      <c r="P58" s="40" t="s">
        <v>309</v>
      </c>
      <c r="Q58" s="40" t="s">
        <v>786</v>
      </c>
    </row>
    <row r="59" spans="1:17" x14ac:dyDescent="0.35">
      <c r="A59" s="43" t="s">
        <v>16</v>
      </c>
      <c r="B59" s="43" t="s">
        <v>395</v>
      </c>
      <c r="C59" s="43" t="s">
        <v>93</v>
      </c>
      <c r="D59" s="43" t="s">
        <v>577</v>
      </c>
      <c r="E59" s="43" t="s">
        <v>786</v>
      </c>
      <c r="G59" t="s">
        <v>106</v>
      </c>
      <c r="H59" t="s">
        <v>308</v>
      </c>
      <c r="I59" t="s">
        <v>107</v>
      </c>
      <c r="J59" t="s">
        <v>310</v>
      </c>
      <c r="K59" t="s">
        <v>785</v>
      </c>
      <c r="M59" t="s">
        <v>106</v>
      </c>
      <c r="N59" t="s">
        <v>308</v>
      </c>
      <c r="O59" t="s">
        <v>107</v>
      </c>
      <c r="P59" t="s">
        <v>310</v>
      </c>
      <c r="Q59" t="s">
        <v>785</v>
      </c>
    </row>
    <row r="60" spans="1:17" x14ac:dyDescent="0.35">
      <c r="A60" t="s">
        <v>12</v>
      </c>
      <c r="B60" t="s">
        <v>315</v>
      </c>
      <c r="C60" t="s">
        <v>114</v>
      </c>
      <c r="D60" t="s">
        <v>782</v>
      </c>
      <c r="E60" t="s">
        <v>785</v>
      </c>
      <c r="G60" t="s">
        <v>12</v>
      </c>
      <c r="H60" t="s">
        <v>315</v>
      </c>
      <c r="I60" t="s">
        <v>112</v>
      </c>
      <c r="J60" t="s">
        <v>718</v>
      </c>
      <c r="K60" t="s">
        <v>785</v>
      </c>
      <c r="M60" t="s">
        <v>12</v>
      </c>
      <c r="N60" t="s">
        <v>315</v>
      </c>
      <c r="O60" t="s">
        <v>112</v>
      </c>
      <c r="P60" t="s">
        <v>718</v>
      </c>
      <c r="Q60" t="s">
        <v>785</v>
      </c>
    </row>
    <row r="61" spans="1:17" x14ac:dyDescent="0.35">
      <c r="A61" s="43" t="s">
        <v>16</v>
      </c>
      <c r="B61" s="43" t="s">
        <v>395</v>
      </c>
      <c r="C61" s="43" t="s">
        <v>94</v>
      </c>
      <c r="D61" s="43" t="s">
        <v>579</v>
      </c>
      <c r="E61" s="43" t="s">
        <v>786</v>
      </c>
      <c r="G61" s="43" t="s">
        <v>12</v>
      </c>
      <c r="H61" s="43" t="s">
        <v>315</v>
      </c>
      <c r="I61" s="43" t="s">
        <v>52</v>
      </c>
      <c r="J61" s="43" t="s">
        <v>329</v>
      </c>
      <c r="K61" s="43" t="s">
        <v>786</v>
      </c>
      <c r="M61" s="40" t="s">
        <v>12</v>
      </c>
      <c r="N61" s="40" t="s">
        <v>315</v>
      </c>
      <c r="O61" s="40" t="s">
        <v>52</v>
      </c>
      <c r="P61" s="40" t="s">
        <v>329</v>
      </c>
      <c r="Q61" s="40" t="s">
        <v>786</v>
      </c>
    </row>
    <row r="62" spans="1:17" x14ac:dyDescent="0.35">
      <c r="A62" t="s">
        <v>19</v>
      </c>
      <c r="B62" t="s">
        <v>342</v>
      </c>
      <c r="C62" t="s">
        <v>43</v>
      </c>
      <c r="D62" t="s">
        <v>390</v>
      </c>
      <c r="E62" t="s">
        <v>785</v>
      </c>
      <c r="G62" s="43" t="s">
        <v>12</v>
      </c>
      <c r="H62" s="43" t="s">
        <v>315</v>
      </c>
      <c r="I62" s="43" t="s">
        <v>113</v>
      </c>
      <c r="J62" s="43" t="s">
        <v>316</v>
      </c>
      <c r="K62" s="43" t="s">
        <v>786</v>
      </c>
      <c r="M62" s="40" t="s">
        <v>12</v>
      </c>
      <c r="N62" s="40" t="s">
        <v>315</v>
      </c>
      <c r="O62" s="40" t="s">
        <v>113</v>
      </c>
      <c r="P62" s="40" t="s">
        <v>316</v>
      </c>
      <c r="Q62" s="40" t="s">
        <v>786</v>
      </c>
    </row>
    <row r="63" spans="1:17" x14ac:dyDescent="0.35">
      <c r="A63" t="s">
        <v>27</v>
      </c>
      <c r="B63" t="s">
        <v>681</v>
      </c>
      <c r="C63" t="s">
        <v>70</v>
      </c>
      <c r="D63" t="s">
        <v>682</v>
      </c>
      <c r="E63" t="s">
        <v>785</v>
      </c>
      <c r="G63" t="s">
        <v>12</v>
      </c>
      <c r="H63" t="s">
        <v>315</v>
      </c>
      <c r="I63" t="s">
        <v>114</v>
      </c>
      <c r="J63" t="s">
        <v>782</v>
      </c>
      <c r="K63" t="s">
        <v>785</v>
      </c>
      <c r="M63" t="s">
        <v>12</v>
      </c>
      <c r="N63" t="s">
        <v>315</v>
      </c>
      <c r="O63" t="s">
        <v>114</v>
      </c>
      <c r="P63" t="s">
        <v>782</v>
      </c>
      <c r="Q63" t="s">
        <v>785</v>
      </c>
    </row>
    <row r="64" spans="1:17" x14ac:dyDescent="0.35">
      <c r="A64" s="43" t="s">
        <v>100</v>
      </c>
      <c r="B64" s="43" t="s">
        <v>457</v>
      </c>
      <c r="C64" s="43" t="s">
        <v>101</v>
      </c>
      <c r="D64" s="43" t="s">
        <v>458</v>
      </c>
      <c r="E64" s="43" t="s">
        <v>786</v>
      </c>
      <c r="G64" s="43" t="s">
        <v>100</v>
      </c>
      <c r="H64" s="43" t="s">
        <v>457</v>
      </c>
      <c r="I64" s="43" t="s">
        <v>101</v>
      </c>
      <c r="J64" s="43" t="s">
        <v>458</v>
      </c>
      <c r="K64" s="43" t="s">
        <v>786</v>
      </c>
      <c r="M64" s="40" t="s">
        <v>100</v>
      </c>
      <c r="N64" s="40" t="s">
        <v>457</v>
      </c>
      <c r="O64" s="40" t="s">
        <v>101</v>
      </c>
      <c r="P64" s="40" t="s">
        <v>458</v>
      </c>
      <c r="Q64" s="40" t="s">
        <v>786</v>
      </c>
    </row>
    <row r="65" spans="1:17" x14ac:dyDescent="0.35">
      <c r="A65" t="s">
        <v>23</v>
      </c>
      <c r="B65" t="s">
        <v>392</v>
      </c>
      <c r="C65" t="s">
        <v>84</v>
      </c>
      <c r="D65" t="s">
        <v>421</v>
      </c>
      <c r="E65" t="s">
        <v>785</v>
      </c>
      <c r="G65" t="s">
        <v>26</v>
      </c>
      <c r="H65" t="s">
        <v>178</v>
      </c>
      <c r="I65" t="s">
        <v>59</v>
      </c>
      <c r="J65" t="s">
        <v>183</v>
      </c>
      <c r="K65" t="s">
        <v>785</v>
      </c>
      <c r="M65" t="s">
        <v>26</v>
      </c>
      <c r="N65" t="s">
        <v>178</v>
      </c>
      <c r="O65" t="s">
        <v>59</v>
      </c>
      <c r="P65" t="s">
        <v>183</v>
      </c>
      <c r="Q65" t="s">
        <v>785</v>
      </c>
    </row>
    <row r="66" spans="1:17" x14ac:dyDescent="0.35">
      <c r="A66" s="43" t="s">
        <v>24</v>
      </c>
      <c r="B66" s="43" t="s">
        <v>240</v>
      </c>
      <c r="C66" s="43" t="s">
        <v>78</v>
      </c>
      <c r="D66" s="43" t="s">
        <v>242</v>
      </c>
      <c r="E66" s="43" t="s">
        <v>786</v>
      </c>
      <c r="G66" t="s">
        <v>26</v>
      </c>
      <c r="H66" t="s">
        <v>178</v>
      </c>
      <c r="I66" t="s">
        <v>57</v>
      </c>
      <c r="J66" t="s">
        <v>179</v>
      </c>
      <c r="K66" t="s">
        <v>785</v>
      </c>
      <c r="M66" t="s">
        <v>26</v>
      </c>
      <c r="N66" t="s">
        <v>178</v>
      </c>
      <c r="O66" t="s">
        <v>57</v>
      </c>
      <c r="P66" t="s">
        <v>179</v>
      </c>
      <c r="Q66" t="s">
        <v>785</v>
      </c>
    </row>
    <row r="67" spans="1:17" x14ac:dyDescent="0.35">
      <c r="A67" s="43" t="s">
        <v>47</v>
      </c>
      <c r="B67" s="43" t="s">
        <v>280</v>
      </c>
      <c r="C67" s="43" t="s">
        <v>50</v>
      </c>
      <c r="D67" s="43" t="s">
        <v>282</v>
      </c>
      <c r="E67" s="43" t="s">
        <v>786</v>
      </c>
      <c r="G67" t="s">
        <v>26</v>
      </c>
      <c r="H67" t="s">
        <v>178</v>
      </c>
      <c r="I67" t="s">
        <v>58</v>
      </c>
      <c r="J67" t="s">
        <v>181</v>
      </c>
      <c r="K67" t="s">
        <v>785</v>
      </c>
      <c r="M67" t="s">
        <v>26</v>
      </c>
      <c r="N67" t="s">
        <v>178</v>
      </c>
      <c r="O67" t="s">
        <v>58</v>
      </c>
      <c r="P67" t="s">
        <v>181</v>
      </c>
      <c r="Q67" t="s">
        <v>785</v>
      </c>
    </row>
    <row r="68" spans="1:17" x14ac:dyDescent="0.35">
      <c r="A68" t="s">
        <v>106</v>
      </c>
      <c r="B68" t="s">
        <v>308</v>
      </c>
      <c r="C68" t="s">
        <v>107</v>
      </c>
      <c r="D68" t="s">
        <v>310</v>
      </c>
      <c r="E68" t="s">
        <v>785</v>
      </c>
      <c r="G68" s="43" t="s">
        <v>21</v>
      </c>
      <c r="H68" s="43" t="s">
        <v>331</v>
      </c>
      <c r="I68" s="43" t="s">
        <v>37</v>
      </c>
      <c r="J68" s="43" t="s">
        <v>332</v>
      </c>
      <c r="K68" s="43" t="s">
        <v>786</v>
      </c>
      <c r="M68" t="s">
        <v>21</v>
      </c>
      <c r="N68" t="s">
        <v>331</v>
      </c>
      <c r="O68" t="s">
        <v>37</v>
      </c>
      <c r="P68" t="s">
        <v>332</v>
      </c>
      <c r="Q68" t="s">
        <v>785</v>
      </c>
    </row>
    <row r="69" spans="1:17" x14ac:dyDescent="0.35">
      <c r="A69" t="s">
        <v>106</v>
      </c>
      <c r="B69" t="s">
        <v>308</v>
      </c>
      <c r="C69" t="s">
        <v>108</v>
      </c>
      <c r="D69" t="s">
        <v>462</v>
      </c>
      <c r="E69" t="s">
        <v>785</v>
      </c>
      <c r="G69" s="43" t="s">
        <v>21</v>
      </c>
      <c r="H69" s="43" t="s">
        <v>331</v>
      </c>
      <c r="I69" s="43" t="s">
        <v>68</v>
      </c>
      <c r="J69" s="43" t="s">
        <v>687</v>
      </c>
      <c r="K69" s="43" t="s">
        <v>786</v>
      </c>
      <c r="M69" t="s">
        <v>21</v>
      </c>
      <c r="N69" t="s">
        <v>331</v>
      </c>
      <c r="O69" t="s">
        <v>68</v>
      </c>
      <c r="P69" t="s">
        <v>687</v>
      </c>
      <c r="Q69" t="s">
        <v>785</v>
      </c>
    </row>
    <row r="70" spans="1:17" x14ac:dyDescent="0.35">
      <c r="A70" s="43" t="s">
        <v>106</v>
      </c>
      <c r="B70" s="43" t="s">
        <v>308</v>
      </c>
      <c r="C70" s="43" t="s">
        <v>109</v>
      </c>
      <c r="D70" s="43" t="s">
        <v>309</v>
      </c>
      <c r="E70" s="43" t="s">
        <v>786</v>
      </c>
      <c r="G70" s="43" t="s">
        <v>18</v>
      </c>
      <c r="H70" s="43" t="s">
        <v>305</v>
      </c>
      <c r="I70" s="43" t="s">
        <v>51</v>
      </c>
      <c r="J70" s="43" t="s">
        <v>306</v>
      </c>
      <c r="K70" s="43" t="s">
        <v>786</v>
      </c>
      <c r="M70" s="40" t="s">
        <v>18</v>
      </c>
      <c r="N70" s="40" t="s">
        <v>305</v>
      </c>
      <c r="O70" s="40" t="s">
        <v>51</v>
      </c>
      <c r="P70" s="40" t="s">
        <v>306</v>
      </c>
      <c r="Q70" s="40" t="s">
        <v>786</v>
      </c>
    </row>
    <row r="71" spans="1:17" x14ac:dyDescent="0.35">
      <c r="A71" s="40" t="s">
        <v>29</v>
      </c>
      <c r="B71" s="40" t="s">
        <v>312</v>
      </c>
      <c r="C71" s="40" t="s">
        <v>110</v>
      </c>
      <c r="D71" s="40" t="s">
        <v>313</v>
      </c>
      <c r="E71" s="40" t="s">
        <v>796</v>
      </c>
      <c r="G71" s="43" t="s">
        <v>18</v>
      </c>
      <c r="H71" s="43" t="s">
        <v>305</v>
      </c>
      <c r="I71" s="43" t="s">
        <v>105</v>
      </c>
      <c r="J71" s="43" t="s">
        <v>705</v>
      </c>
      <c r="K71" s="43" t="s">
        <v>786</v>
      </c>
      <c r="M71" t="s">
        <v>18</v>
      </c>
      <c r="N71" t="s">
        <v>305</v>
      </c>
      <c r="O71" t="s">
        <v>105</v>
      </c>
      <c r="P71" t="s">
        <v>705</v>
      </c>
      <c r="Q71" t="s">
        <v>785</v>
      </c>
    </row>
    <row r="72" spans="1:17" x14ac:dyDescent="0.35">
      <c r="A72" t="s">
        <v>29</v>
      </c>
      <c r="B72" t="s">
        <v>312</v>
      </c>
      <c r="C72" t="s">
        <v>111</v>
      </c>
      <c r="D72" t="s">
        <v>400</v>
      </c>
      <c r="E72" t="s">
        <v>785</v>
      </c>
      <c r="G72" t="s">
        <v>29</v>
      </c>
      <c r="H72" t="s">
        <v>312</v>
      </c>
      <c r="I72" t="s">
        <v>110</v>
      </c>
      <c r="J72" t="s">
        <v>313</v>
      </c>
      <c r="K72" t="s">
        <v>785</v>
      </c>
      <c r="M72" s="40" t="s">
        <v>29</v>
      </c>
      <c r="N72" s="40" t="s">
        <v>312</v>
      </c>
      <c r="O72" s="40" t="s">
        <v>110</v>
      </c>
      <c r="P72" s="40" t="s">
        <v>313</v>
      </c>
      <c r="Q72" s="40" t="s">
        <v>786</v>
      </c>
    </row>
    <row r="73" spans="1:17" x14ac:dyDescent="0.35">
      <c r="A73" t="s">
        <v>24</v>
      </c>
      <c r="B73" t="s">
        <v>240</v>
      </c>
      <c r="C73" t="s">
        <v>79</v>
      </c>
      <c r="D73" t="s">
        <v>243</v>
      </c>
      <c r="E73" t="s">
        <v>785</v>
      </c>
      <c r="G73" t="s">
        <v>29</v>
      </c>
      <c r="H73" t="s">
        <v>312</v>
      </c>
      <c r="I73" t="s">
        <v>111</v>
      </c>
      <c r="J73" t="s">
        <v>400</v>
      </c>
      <c r="K73" t="s">
        <v>785</v>
      </c>
      <c r="M73" t="s">
        <v>29</v>
      </c>
      <c r="N73" t="s">
        <v>312</v>
      </c>
      <c r="O73" t="s">
        <v>111</v>
      </c>
      <c r="P73" t="s">
        <v>400</v>
      </c>
      <c r="Q73" t="s">
        <v>785</v>
      </c>
    </row>
    <row r="74" spans="1:17" x14ac:dyDescent="0.35">
      <c r="A74" s="43" t="s">
        <v>21</v>
      </c>
      <c r="B74" s="43" t="s">
        <v>331</v>
      </c>
      <c r="C74" s="43" t="s">
        <v>68</v>
      </c>
      <c r="D74" s="43" t="s">
        <v>687</v>
      </c>
      <c r="E74" s="43" t="s">
        <v>786</v>
      </c>
      <c r="G74" t="s">
        <v>27</v>
      </c>
      <c r="H74" t="s">
        <v>681</v>
      </c>
      <c r="I74" t="s">
        <v>69</v>
      </c>
      <c r="J74" t="s">
        <v>683</v>
      </c>
      <c r="K74" t="s">
        <v>785</v>
      </c>
      <c r="M74" t="s">
        <v>27</v>
      </c>
      <c r="N74" t="s">
        <v>681</v>
      </c>
      <c r="O74" t="s">
        <v>69</v>
      </c>
      <c r="P74" t="s">
        <v>683</v>
      </c>
      <c r="Q74" t="s">
        <v>785</v>
      </c>
    </row>
    <row r="75" spans="1:17" x14ac:dyDescent="0.35">
      <c r="A75" s="40" t="s">
        <v>14</v>
      </c>
      <c r="B75" s="40" t="s">
        <v>245</v>
      </c>
      <c r="C75" s="40" t="s">
        <v>80</v>
      </c>
      <c r="D75" s="40" t="s">
        <v>252</v>
      </c>
      <c r="E75" s="40" t="s">
        <v>796</v>
      </c>
      <c r="G75" t="s">
        <v>27</v>
      </c>
      <c r="H75" t="s">
        <v>681</v>
      </c>
      <c r="I75" t="s">
        <v>70</v>
      </c>
      <c r="J75" t="s">
        <v>682</v>
      </c>
      <c r="K75" t="s">
        <v>785</v>
      </c>
      <c r="M75" t="s">
        <v>27</v>
      </c>
      <c r="N75" t="s">
        <v>681</v>
      </c>
      <c r="O75" t="s">
        <v>70</v>
      </c>
      <c r="P75" t="s">
        <v>682</v>
      </c>
      <c r="Q75" t="s">
        <v>785</v>
      </c>
    </row>
  </sheetData>
  <conditionalFormatting sqref="A1">
    <cfRule type="expression" dxfId="3" priority="3">
      <formula>$Z1&gt;50%</formula>
    </cfRule>
  </conditionalFormatting>
  <conditionalFormatting sqref="C1">
    <cfRule type="expression" dxfId="2" priority="1">
      <formula>$Z1&gt;50%</formula>
    </cfRule>
  </conditionalFormatting>
  <conditionalFormatting sqref="S7:S8">
    <cfRule type="expression" dxfId="1" priority="4">
      <formula>$Z7&gt;50%</formula>
    </cfRule>
  </conditionalFormatting>
  <conditionalFormatting sqref="T9:T41">
    <cfRule type="expression" dxfId="0" priority="5">
      <formula>$Z9&gt;50%</formula>
    </cfRule>
  </conditionalFormatting>
  <pageMargins left="0.7" right="0.7" top="0.75" bottom="0.75" header="0.3" footer="0.3"/>
  <legacyDrawing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E4390-21E6-4D55-8F12-524A0AA724EC}">
  <dimension ref="A1:M354"/>
  <sheetViews>
    <sheetView zoomScale="115" zoomScaleNormal="115" workbookViewId="0">
      <pane xSplit="4" ySplit="2" topLeftCell="E283" activePane="bottomRight" state="frozen"/>
      <selection pane="topRight" activeCell="E1" sqref="E1"/>
      <selection pane="bottomLeft" activeCell="A3" sqref="A3"/>
      <selection pane="bottomRight" activeCell="D286" sqref="D286"/>
    </sheetView>
  </sheetViews>
  <sheetFormatPr baseColWidth="10" defaultRowHeight="14.5" x14ac:dyDescent="0.35"/>
  <cols>
    <col min="3" max="3" width="29.6328125" customWidth="1"/>
    <col min="4" max="5" width="24.54296875" customWidth="1"/>
    <col min="6" max="6" width="26.81640625" customWidth="1"/>
    <col min="7" max="7" width="31.1796875" customWidth="1"/>
    <col min="8" max="8" width="19.453125" bestFit="1" customWidth="1"/>
    <col min="10" max="10" width="32.1796875" customWidth="1"/>
    <col min="11" max="11" width="17" customWidth="1"/>
    <col min="12" max="12" width="20" customWidth="1"/>
    <col min="13" max="13" width="16.1796875" customWidth="1"/>
  </cols>
  <sheetData>
    <row r="1" spans="1:13" x14ac:dyDescent="0.35">
      <c r="A1" s="63" t="s">
        <v>803</v>
      </c>
      <c r="B1" s="63"/>
      <c r="C1" s="63"/>
      <c r="D1" s="63"/>
      <c r="E1" s="33"/>
      <c r="F1" s="56" t="s">
        <v>115</v>
      </c>
      <c r="G1" s="56"/>
      <c r="H1" s="56"/>
      <c r="I1" s="56"/>
      <c r="J1" s="57" t="s">
        <v>32</v>
      </c>
      <c r="K1" s="57"/>
      <c r="L1" s="57"/>
      <c r="M1" s="37" t="s">
        <v>33</v>
      </c>
    </row>
    <row r="2" spans="1:13" ht="91.5" customHeight="1" x14ac:dyDescent="0.35">
      <c r="A2" s="16" t="s">
        <v>0</v>
      </c>
      <c r="B2" s="17" t="s">
        <v>1</v>
      </c>
      <c r="C2" s="17" t="s">
        <v>10</v>
      </c>
      <c r="D2" s="17" t="s">
        <v>34</v>
      </c>
      <c r="E2" s="17" t="s">
        <v>761</v>
      </c>
      <c r="F2" s="17" t="s">
        <v>55</v>
      </c>
      <c r="G2" s="17" t="s">
        <v>763</v>
      </c>
      <c r="H2" s="17" t="s">
        <v>54</v>
      </c>
      <c r="I2" s="17" t="s">
        <v>53</v>
      </c>
      <c r="J2" s="17" t="s">
        <v>762</v>
      </c>
      <c r="K2" s="17" t="s">
        <v>8</v>
      </c>
      <c r="L2" s="17" t="s">
        <v>56</v>
      </c>
      <c r="M2" s="38" t="s">
        <v>9</v>
      </c>
    </row>
    <row r="3" spans="1:13" hidden="1" x14ac:dyDescent="0.35">
      <c r="A3" s="6">
        <v>2022</v>
      </c>
      <c r="B3" s="7" t="s">
        <v>36</v>
      </c>
      <c r="C3" s="7" t="s">
        <v>26</v>
      </c>
      <c r="D3" s="7" t="s">
        <v>57</v>
      </c>
      <c r="E3" s="7">
        <v>215256.83398650543</v>
      </c>
      <c r="F3" s="14">
        <v>0</v>
      </c>
      <c r="G3" s="36">
        <f>Tableau2[[#This Row],[Nbr_Pers_deplacement_forcé]]/Tableau2[[#This Row],[Population]]</f>
        <v>0</v>
      </c>
      <c r="H3" s="7"/>
      <c r="I3" s="7"/>
      <c r="J3" s="7">
        <f t="shared" ref="J3:J66" si="0">IF(G3&gt;=20%,1,0)</f>
        <v>0</v>
      </c>
      <c r="K3" s="7">
        <f t="shared" ref="K3:K66" si="1">IF(H3&gt;0,1,0)</f>
        <v>0</v>
      </c>
      <c r="L3" s="7">
        <f t="shared" ref="L3:L66" si="2">IF(I3&gt;50,1,0)</f>
        <v>0</v>
      </c>
      <c r="M3" s="13">
        <f>(Tableau2[[#This Row],[Indicateur_poids des personne deplacés]]*40%)+(Tableau2[[#This Row],[Indicateur_Décés]]*40%)+(Tableau2[[#This Row],[Indicateur_Bléssées]]*20%)</f>
        <v>0</v>
      </c>
    </row>
    <row r="4" spans="1:13" hidden="1" x14ac:dyDescent="0.35">
      <c r="A4" s="6">
        <v>2022</v>
      </c>
      <c r="B4" s="7" t="s">
        <v>36</v>
      </c>
      <c r="C4" s="7" t="s">
        <v>26</v>
      </c>
      <c r="D4" s="7" t="s">
        <v>58</v>
      </c>
      <c r="E4" s="7">
        <v>82188.801482631985</v>
      </c>
      <c r="F4" s="14">
        <v>0</v>
      </c>
      <c r="G4" s="36">
        <f>Tableau2[[#This Row],[Nbr_Pers_deplacement_forcé]]/Tableau2[[#This Row],[Population]]</f>
        <v>0</v>
      </c>
      <c r="H4" s="7"/>
      <c r="I4" s="7"/>
      <c r="J4" s="7">
        <f t="shared" si="0"/>
        <v>0</v>
      </c>
      <c r="K4" s="7">
        <f t="shared" si="1"/>
        <v>0</v>
      </c>
      <c r="L4" s="7">
        <f t="shared" si="2"/>
        <v>0</v>
      </c>
      <c r="M4" s="13">
        <f>(Tableau2[[#This Row],[Indicateur_poids des personne deplacés]]*40%)+(Tableau2[[#This Row],[Indicateur_Décés]]*40%)+(Tableau2[[#This Row],[Indicateur_Bléssées]]*20%)</f>
        <v>0</v>
      </c>
    </row>
    <row r="5" spans="1:13" hidden="1" x14ac:dyDescent="0.35">
      <c r="A5" s="6">
        <v>2022</v>
      </c>
      <c r="B5" s="7" t="s">
        <v>36</v>
      </c>
      <c r="C5" s="7" t="s">
        <v>26</v>
      </c>
      <c r="D5" s="7" t="s">
        <v>59</v>
      </c>
      <c r="E5" s="7">
        <v>93929.75940326658</v>
      </c>
      <c r="F5" s="14">
        <v>0</v>
      </c>
      <c r="G5" s="36">
        <f>Tableau2[[#This Row],[Nbr_Pers_deplacement_forcé]]/Tableau2[[#This Row],[Population]]</f>
        <v>0</v>
      </c>
      <c r="H5" s="7"/>
      <c r="I5" s="7"/>
      <c r="J5" s="7">
        <f t="shared" si="0"/>
        <v>0</v>
      </c>
      <c r="K5" s="7">
        <f t="shared" si="1"/>
        <v>0</v>
      </c>
      <c r="L5" s="7">
        <f t="shared" si="2"/>
        <v>0</v>
      </c>
      <c r="M5" s="13">
        <f>(Tableau2[[#This Row],[Indicateur_poids des personne deplacés]]*40%)+(Tableau2[[#This Row],[Indicateur_Décés]]*40%)+(Tableau2[[#This Row],[Indicateur_Bléssées]]*20%)</f>
        <v>0</v>
      </c>
    </row>
    <row r="6" spans="1:13" hidden="1" x14ac:dyDescent="0.35">
      <c r="A6" s="6">
        <v>2022</v>
      </c>
      <c r="B6" s="7" t="s">
        <v>36</v>
      </c>
      <c r="C6" s="7" t="s">
        <v>17</v>
      </c>
      <c r="D6" s="7" t="s">
        <v>60</v>
      </c>
      <c r="E6" s="7">
        <v>292631.035746974</v>
      </c>
      <c r="F6" s="14">
        <v>0</v>
      </c>
      <c r="G6" s="36">
        <f>Tableau2[[#This Row],[Nbr_Pers_deplacement_forcé]]/Tableau2[[#This Row],[Population]]</f>
        <v>0</v>
      </c>
      <c r="H6" s="7"/>
      <c r="I6" s="7"/>
      <c r="J6" s="7">
        <f t="shared" si="0"/>
        <v>0</v>
      </c>
      <c r="K6" s="7">
        <f t="shared" si="1"/>
        <v>0</v>
      </c>
      <c r="L6" s="7">
        <f t="shared" si="2"/>
        <v>0</v>
      </c>
      <c r="M6" s="13">
        <f>(Tableau2[[#This Row],[Indicateur_poids des personne deplacés]]*40%)+(Tableau2[[#This Row],[Indicateur_Décés]]*40%)+(Tableau2[[#This Row],[Indicateur_Bléssées]]*20%)</f>
        <v>0</v>
      </c>
    </row>
    <row r="7" spans="1:13" hidden="1" x14ac:dyDescent="0.35">
      <c r="A7" s="6">
        <v>2022</v>
      </c>
      <c r="B7" s="7" t="s">
        <v>36</v>
      </c>
      <c r="C7" s="7" t="s">
        <v>17</v>
      </c>
      <c r="D7" s="7" t="s">
        <v>61</v>
      </c>
      <c r="E7" s="7">
        <v>266923.12734804821</v>
      </c>
      <c r="F7" s="14">
        <v>0</v>
      </c>
      <c r="G7" s="36">
        <f>Tableau2[[#This Row],[Nbr_Pers_deplacement_forcé]]/Tableau2[[#This Row],[Population]]</f>
        <v>0</v>
      </c>
      <c r="H7" s="7">
        <v>50</v>
      </c>
      <c r="I7" s="7"/>
      <c r="J7" s="7">
        <f t="shared" si="0"/>
        <v>0</v>
      </c>
      <c r="K7" s="7">
        <f t="shared" si="1"/>
        <v>1</v>
      </c>
      <c r="L7" s="7">
        <f t="shared" si="2"/>
        <v>0</v>
      </c>
      <c r="M7" s="13">
        <f>(Tableau2[[#This Row],[Indicateur_poids des personne deplacés]]*40%)+(Tableau2[[#This Row],[Indicateur_Décés]]*40%)+(Tableau2[[#This Row],[Indicateur_Bléssées]]*20%)</f>
        <v>0.4</v>
      </c>
    </row>
    <row r="8" spans="1:13" hidden="1" x14ac:dyDescent="0.35">
      <c r="A8" s="6">
        <v>2022</v>
      </c>
      <c r="B8" s="7" t="s">
        <v>36</v>
      </c>
      <c r="C8" s="7" t="s">
        <v>17</v>
      </c>
      <c r="D8" s="7" t="s">
        <v>62</v>
      </c>
      <c r="E8" s="7">
        <v>163406.08926425278</v>
      </c>
      <c r="F8" s="14">
        <v>0</v>
      </c>
      <c r="G8" s="36">
        <f>Tableau2[[#This Row],[Nbr_Pers_deplacement_forcé]]/Tableau2[[#This Row],[Population]]</f>
        <v>0</v>
      </c>
      <c r="H8" s="7"/>
      <c r="I8" s="7"/>
      <c r="J8" s="7">
        <f t="shared" si="0"/>
        <v>0</v>
      </c>
      <c r="K8" s="7">
        <f t="shared" si="1"/>
        <v>0</v>
      </c>
      <c r="L8" s="7">
        <f t="shared" si="2"/>
        <v>0</v>
      </c>
      <c r="M8" s="13">
        <f>(Tableau2[[#This Row],[Indicateur_poids des personne deplacés]]*40%)+(Tableau2[[#This Row],[Indicateur_Décés]]*40%)+(Tableau2[[#This Row],[Indicateur_Bléssées]]*20%)</f>
        <v>0</v>
      </c>
    </row>
    <row r="9" spans="1:13" hidden="1" x14ac:dyDescent="0.35">
      <c r="A9" s="6">
        <v>2022</v>
      </c>
      <c r="B9" s="7" t="s">
        <v>36</v>
      </c>
      <c r="C9" s="7" t="s">
        <v>20</v>
      </c>
      <c r="D9" s="7" t="s">
        <v>63</v>
      </c>
      <c r="E9" s="7">
        <v>105738.83856507236</v>
      </c>
      <c r="F9" s="14">
        <v>0</v>
      </c>
      <c r="G9" s="36">
        <f>Tableau2[[#This Row],[Nbr_Pers_deplacement_forcé]]/Tableau2[[#This Row],[Population]]</f>
        <v>0</v>
      </c>
      <c r="H9" s="7"/>
      <c r="I9" s="7"/>
      <c r="J9" s="7">
        <f t="shared" si="0"/>
        <v>0</v>
      </c>
      <c r="K9" s="7">
        <f t="shared" si="1"/>
        <v>0</v>
      </c>
      <c r="L9" s="7">
        <f t="shared" si="2"/>
        <v>0</v>
      </c>
      <c r="M9" s="13">
        <f>(Tableau2[[#This Row],[Indicateur_poids des personne deplacés]]*40%)+(Tableau2[[#This Row],[Indicateur_Décés]]*40%)+(Tableau2[[#This Row],[Indicateur_Bléssées]]*20%)</f>
        <v>0</v>
      </c>
    </row>
    <row r="10" spans="1:13" hidden="1" x14ac:dyDescent="0.35">
      <c r="A10" s="6">
        <v>2022</v>
      </c>
      <c r="B10" s="7" t="s">
        <v>36</v>
      </c>
      <c r="C10" s="7" t="s">
        <v>20</v>
      </c>
      <c r="D10" s="7" t="s">
        <v>64</v>
      </c>
      <c r="E10" s="7">
        <v>38995.742503694746</v>
      </c>
      <c r="F10" s="14">
        <v>0</v>
      </c>
      <c r="G10" s="36">
        <f>Tableau2[[#This Row],[Nbr_Pers_deplacement_forcé]]/Tableau2[[#This Row],[Population]]</f>
        <v>0</v>
      </c>
      <c r="H10" s="7"/>
      <c r="I10" s="7"/>
      <c r="J10" s="7">
        <f t="shared" si="0"/>
        <v>0</v>
      </c>
      <c r="K10" s="7">
        <f t="shared" si="1"/>
        <v>0</v>
      </c>
      <c r="L10" s="7">
        <f t="shared" si="2"/>
        <v>0</v>
      </c>
      <c r="M10" s="13">
        <f>(Tableau2[[#This Row],[Indicateur_poids des personne deplacés]]*40%)+(Tableau2[[#This Row],[Indicateur_Décés]]*40%)+(Tableau2[[#This Row],[Indicateur_Bléssées]]*20%)</f>
        <v>0</v>
      </c>
    </row>
    <row r="11" spans="1:13" hidden="1" x14ac:dyDescent="0.35">
      <c r="A11" s="6">
        <v>2022</v>
      </c>
      <c r="B11" s="7" t="s">
        <v>36</v>
      </c>
      <c r="C11" s="7" t="s">
        <v>28</v>
      </c>
      <c r="D11" s="7" t="s">
        <v>65</v>
      </c>
      <c r="E11" s="7">
        <v>321119.33880478097</v>
      </c>
      <c r="F11" s="14">
        <v>0</v>
      </c>
      <c r="G11" s="36">
        <f>Tableau2[[#This Row],[Nbr_Pers_deplacement_forcé]]/Tableau2[[#This Row],[Population]]</f>
        <v>0</v>
      </c>
      <c r="H11" s="7"/>
      <c r="I11" s="7">
        <v>4</v>
      </c>
      <c r="J11" s="7">
        <f t="shared" si="0"/>
        <v>0</v>
      </c>
      <c r="K11" s="7">
        <f t="shared" si="1"/>
        <v>0</v>
      </c>
      <c r="L11" s="7">
        <f t="shared" si="2"/>
        <v>0</v>
      </c>
      <c r="M11" s="13">
        <f>(Tableau2[[#This Row],[Indicateur_poids des personne deplacés]]*40%)+(Tableau2[[#This Row],[Indicateur_Décés]]*40%)+(Tableau2[[#This Row],[Indicateur_Bléssées]]*20%)</f>
        <v>0</v>
      </c>
    </row>
    <row r="12" spans="1:13" hidden="1" x14ac:dyDescent="0.35">
      <c r="A12" s="6">
        <v>2022</v>
      </c>
      <c r="B12" s="7" t="s">
        <v>36</v>
      </c>
      <c r="C12" s="7" t="s">
        <v>28</v>
      </c>
      <c r="D12" s="7" t="s">
        <v>66</v>
      </c>
      <c r="E12" s="7">
        <v>280055.85462676577</v>
      </c>
      <c r="F12" s="14">
        <v>0</v>
      </c>
      <c r="G12" s="36">
        <f>Tableau2[[#This Row],[Nbr_Pers_deplacement_forcé]]/Tableau2[[#This Row],[Population]]</f>
        <v>0</v>
      </c>
      <c r="H12" s="7"/>
      <c r="I12" s="7"/>
      <c r="J12" s="7">
        <f t="shared" si="0"/>
        <v>0</v>
      </c>
      <c r="K12" s="7">
        <f t="shared" si="1"/>
        <v>0</v>
      </c>
      <c r="L12" s="7">
        <f t="shared" si="2"/>
        <v>0</v>
      </c>
      <c r="M12" s="13">
        <f>(Tableau2[[#This Row],[Indicateur_poids des personne deplacés]]*40%)+(Tableau2[[#This Row],[Indicateur_Décés]]*40%)+(Tableau2[[#This Row],[Indicateur_Bléssées]]*20%)</f>
        <v>0</v>
      </c>
    </row>
    <row r="13" spans="1:13" hidden="1" x14ac:dyDescent="0.35">
      <c r="A13" s="6">
        <v>2022</v>
      </c>
      <c r="B13" s="7" t="s">
        <v>36</v>
      </c>
      <c r="C13" s="7" t="s">
        <v>28</v>
      </c>
      <c r="D13" s="7" t="s">
        <v>67</v>
      </c>
      <c r="E13" s="7">
        <v>284493.16747474996</v>
      </c>
      <c r="F13" s="14">
        <v>0</v>
      </c>
      <c r="G13" s="36">
        <f>Tableau2[[#This Row],[Nbr_Pers_deplacement_forcé]]/Tableau2[[#This Row],[Population]]</f>
        <v>0</v>
      </c>
      <c r="H13" s="7"/>
      <c r="I13" s="7"/>
      <c r="J13" s="7">
        <f t="shared" si="0"/>
        <v>0</v>
      </c>
      <c r="K13" s="7">
        <f t="shared" si="1"/>
        <v>0</v>
      </c>
      <c r="L13" s="7">
        <f t="shared" si="2"/>
        <v>0</v>
      </c>
      <c r="M13" s="13">
        <f>(Tableau2[[#This Row],[Indicateur_poids des personne deplacés]]*40%)+(Tableau2[[#This Row],[Indicateur_Décés]]*40%)+(Tableau2[[#This Row],[Indicateur_Bléssées]]*20%)</f>
        <v>0</v>
      </c>
    </row>
    <row r="14" spans="1:13" hidden="1" x14ac:dyDescent="0.35">
      <c r="A14" s="6">
        <v>2022</v>
      </c>
      <c r="B14" s="7" t="s">
        <v>36</v>
      </c>
      <c r="C14" s="7" t="s">
        <v>21</v>
      </c>
      <c r="D14" s="7" t="s">
        <v>37</v>
      </c>
      <c r="E14" s="7">
        <v>122624.52222277698</v>
      </c>
      <c r="F14" s="14">
        <v>0</v>
      </c>
      <c r="G14" s="36">
        <f>Tableau2[[#This Row],[Nbr_Pers_deplacement_forcé]]/Tableau2[[#This Row],[Population]]</f>
        <v>0</v>
      </c>
      <c r="H14" s="7"/>
      <c r="I14" s="7"/>
      <c r="J14" s="7">
        <f t="shared" si="0"/>
        <v>0</v>
      </c>
      <c r="K14" s="7">
        <f t="shared" si="1"/>
        <v>0</v>
      </c>
      <c r="L14" s="7">
        <f t="shared" si="2"/>
        <v>0</v>
      </c>
      <c r="M14" s="13">
        <f>(Tableau2[[#This Row],[Indicateur_poids des personne deplacés]]*40%)+(Tableau2[[#This Row],[Indicateur_Décés]]*40%)+(Tableau2[[#This Row],[Indicateur_Bléssées]]*20%)</f>
        <v>0</v>
      </c>
    </row>
    <row r="15" spans="1:13" hidden="1" x14ac:dyDescent="0.35">
      <c r="A15" s="6">
        <v>2022</v>
      </c>
      <c r="B15" s="7" t="s">
        <v>36</v>
      </c>
      <c r="C15" s="7" t="s">
        <v>21</v>
      </c>
      <c r="D15" s="7" t="s">
        <v>68</v>
      </c>
      <c r="E15" s="7">
        <v>43066.248668449261</v>
      </c>
      <c r="F15" s="14">
        <v>35691</v>
      </c>
      <c r="G15" s="36">
        <f>Tableau2[[#This Row],[Nbr_Pers_deplacement_forcé]]/Tableau2[[#This Row],[Population]]</f>
        <v>0.82874643377396284</v>
      </c>
      <c r="H15" s="7"/>
      <c r="I15" s="7"/>
      <c r="J15" s="7">
        <f t="shared" si="0"/>
        <v>1</v>
      </c>
      <c r="K15" s="7">
        <f t="shared" si="1"/>
        <v>0</v>
      </c>
      <c r="L15" s="7">
        <f t="shared" si="2"/>
        <v>0</v>
      </c>
      <c r="M15" s="13">
        <f>(Tableau2[[#This Row],[Indicateur_poids des personne deplacés]]*40%)+(Tableau2[[#This Row],[Indicateur_Décés]]*40%)+(Tableau2[[#This Row],[Indicateur_Bléssées]]*20%)</f>
        <v>0.4</v>
      </c>
    </row>
    <row r="16" spans="1:13" hidden="1" x14ac:dyDescent="0.35">
      <c r="A16" s="6">
        <v>2022</v>
      </c>
      <c r="B16" s="7" t="s">
        <v>36</v>
      </c>
      <c r="C16" s="7" t="s">
        <v>27</v>
      </c>
      <c r="D16" s="7" t="s">
        <v>69</v>
      </c>
      <c r="E16" s="7">
        <v>60840.652518664581</v>
      </c>
      <c r="F16" s="14">
        <v>0</v>
      </c>
      <c r="G16" s="36">
        <f>Tableau2[[#This Row],[Nbr_Pers_deplacement_forcé]]/Tableau2[[#This Row],[Population]]</f>
        <v>0</v>
      </c>
      <c r="H16" s="7"/>
      <c r="I16" s="7"/>
      <c r="J16" s="7">
        <f t="shared" si="0"/>
        <v>0</v>
      </c>
      <c r="K16" s="7">
        <f t="shared" si="1"/>
        <v>0</v>
      </c>
      <c r="L16" s="7">
        <f t="shared" si="2"/>
        <v>0</v>
      </c>
      <c r="M16" s="13">
        <f>(Tableau2[[#This Row],[Indicateur_poids des personne deplacés]]*40%)+(Tableau2[[#This Row],[Indicateur_Décés]]*40%)+(Tableau2[[#This Row],[Indicateur_Bléssées]]*20%)</f>
        <v>0</v>
      </c>
    </row>
    <row r="17" spans="1:13" hidden="1" x14ac:dyDescent="0.35">
      <c r="A17" s="6">
        <v>2022</v>
      </c>
      <c r="B17" s="7" t="s">
        <v>36</v>
      </c>
      <c r="C17" s="7" t="s">
        <v>27</v>
      </c>
      <c r="D17" s="7" t="s">
        <v>70</v>
      </c>
      <c r="E17" s="7">
        <v>32761.076907885119</v>
      </c>
      <c r="F17" s="14">
        <v>0</v>
      </c>
      <c r="G17" s="36">
        <f>Tableau2[[#This Row],[Nbr_Pers_deplacement_forcé]]/Tableau2[[#This Row],[Population]]</f>
        <v>0</v>
      </c>
      <c r="H17" s="7"/>
      <c r="I17" s="7"/>
      <c r="J17" s="7">
        <f t="shared" si="0"/>
        <v>0</v>
      </c>
      <c r="K17" s="7">
        <f t="shared" si="1"/>
        <v>0</v>
      </c>
      <c r="L17" s="7">
        <f t="shared" si="2"/>
        <v>0</v>
      </c>
      <c r="M17" s="13">
        <f>(Tableau2[[#This Row],[Indicateur_poids des personne deplacés]]*40%)+(Tableau2[[#This Row],[Indicateur_Décés]]*40%)+(Tableau2[[#This Row],[Indicateur_Bléssées]]*20%)</f>
        <v>0</v>
      </c>
    </row>
    <row r="18" spans="1:13" hidden="1" x14ac:dyDescent="0.35">
      <c r="A18" s="6">
        <v>2022</v>
      </c>
      <c r="B18" s="7" t="s">
        <v>36</v>
      </c>
      <c r="C18" s="7" t="s">
        <v>38</v>
      </c>
      <c r="D18" s="7" t="s">
        <v>71</v>
      </c>
      <c r="E18" s="7">
        <v>213445.8569904457</v>
      </c>
      <c r="F18" s="14">
        <v>0</v>
      </c>
      <c r="G18" s="36">
        <f>Tableau2[[#This Row],[Nbr_Pers_deplacement_forcé]]/Tableau2[[#This Row],[Population]]</f>
        <v>0</v>
      </c>
      <c r="H18" s="7"/>
      <c r="I18" s="7"/>
      <c r="J18" s="7">
        <f t="shared" si="0"/>
        <v>0</v>
      </c>
      <c r="K18" s="7">
        <f t="shared" si="1"/>
        <v>0</v>
      </c>
      <c r="L18" s="7">
        <f t="shared" si="2"/>
        <v>0</v>
      </c>
      <c r="M18" s="13">
        <f>(Tableau2[[#This Row],[Indicateur_poids des personne deplacés]]*40%)+(Tableau2[[#This Row],[Indicateur_Décés]]*40%)+(Tableau2[[#This Row],[Indicateur_Bléssées]]*20%)</f>
        <v>0</v>
      </c>
    </row>
    <row r="19" spans="1:13" hidden="1" x14ac:dyDescent="0.35">
      <c r="A19" s="6">
        <v>2022</v>
      </c>
      <c r="B19" s="7" t="s">
        <v>36</v>
      </c>
      <c r="C19" s="7" t="s">
        <v>38</v>
      </c>
      <c r="D19" s="7" t="s">
        <v>72</v>
      </c>
      <c r="E19" s="7">
        <v>207240.53592929451</v>
      </c>
      <c r="F19" s="14">
        <v>0</v>
      </c>
      <c r="G19" s="36">
        <f>Tableau2[[#This Row],[Nbr_Pers_deplacement_forcé]]/Tableau2[[#This Row],[Population]]</f>
        <v>0</v>
      </c>
      <c r="H19" s="7"/>
      <c r="I19" s="7"/>
      <c r="J19" s="7">
        <f t="shared" si="0"/>
        <v>0</v>
      </c>
      <c r="K19" s="7">
        <f t="shared" si="1"/>
        <v>0</v>
      </c>
      <c r="L19" s="7">
        <f t="shared" si="2"/>
        <v>0</v>
      </c>
      <c r="M19" s="13">
        <f>(Tableau2[[#This Row],[Indicateur_poids des personne deplacés]]*40%)+(Tableau2[[#This Row],[Indicateur_Décés]]*40%)+(Tableau2[[#This Row],[Indicateur_Bléssées]]*20%)</f>
        <v>0</v>
      </c>
    </row>
    <row r="20" spans="1:13" hidden="1" x14ac:dyDescent="0.35">
      <c r="A20" s="6">
        <v>2022</v>
      </c>
      <c r="B20" s="7" t="s">
        <v>36</v>
      </c>
      <c r="C20" s="7" t="s">
        <v>38</v>
      </c>
      <c r="D20" s="7" t="s">
        <v>73</v>
      </c>
      <c r="E20" s="7">
        <v>128195.79173148832</v>
      </c>
      <c r="F20" s="14">
        <v>0</v>
      </c>
      <c r="G20" s="36">
        <f>Tableau2[[#This Row],[Nbr_Pers_deplacement_forcé]]/Tableau2[[#This Row],[Population]]</f>
        <v>0</v>
      </c>
      <c r="H20" s="7">
        <v>1</v>
      </c>
      <c r="I20" s="7">
        <v>14</v>
      </c>
      <c r="J20" s="7">
        <f t="shared" si="0"/>
        <v>0</v>
      </c>
      <c r="K20" s="7">
        <f t="shared" si="1"/>
        <v>1</v>
      </c>
      <c r="L20" s="7">
        <f t="shared" si="2"/>
        <v>0</v>
      </c>
      <c r="M20" s="13">
        <f>(Tableau2[[#This Row],[Indicateur_poids des personne deplacés]]*40%)+(Tableau2[[#This Row],[Indicateur_Décés]]*40%)+(Tableau2[[#This Row],[Indicateur_Bléssées]]*20%)</f>
        <v>0.4</v>
      </c>
    </row>
    <row r="21" spans="1:13" hidden="1" x14ac:dyDescent="0.35">
      <c r="A21" s="6">
        <v>2022</v>
      </c>
      <c r="B21" s="7" t="s">
        <v>36</v>
      </c>
      <c r="C21" s="7" t="s">
        <v>38</v>
      </c>
      <c r="D21" s="7" t="s">
        <v>39</v>
      </c>
      <c r="E21" s="7">
        <v>117471.41233294742</v>
      </c>
      <c r="F21" s="14">
        <v>825</v>
      </c>
      <c r="G21" s="36">
        <f>Tableau2[[#This Row],[Nbr_Pers_deplacement_forcé]]/Tableau2[[#This Row],[Population]]</f>
        <v>7.0229852831062856E-3</v>
      </c>
      <c r="H21" s="7">
        <v>108</v>
      </c>
      <c r="I21" s="7">
        <v>90</v>
      </c>
      <c r="J21" s="7">
        <f t="shared" si="0"/>
        <v>0</v>
      </c>
      <c r="K21" s="7">
        <f t="shared" si="1"/>
        <v>1</v>
      </c>
      <c r="L21" s="7">
        <f t="shared" si="2"/>
        <v>1</v>
      </c>
      <c r="M21" s="13">
        <f>(Tableau2[[#This Row],[Indicateur_poids des personne deplacés]]*40%)+(Tableau2[[#This Row],[Indicateur_Décés]]*40%)+(Tableau2[[#This Row],[Indicateur_Bléssées]]*20%)</f>
        <v>0.60000000000000009</v>
      </c>
    </row>
    <row r="22" spans="1:13" hidden="1" x14ac:dyDescent="0.35">
      <c r="A22" s="6">
        <v>2022</v>
      </c>
      <c r="B22" s="7" t="s">
        <v>36</v>
      </c>
      <c r="C22" s="7" t="s">
        <v>25</v>
      </c>
      <c r="D22" s="7" t="s">
        <v>74</v>
      </c>
      <c r="E22" s="7">
        <v>286316.02090271213</v>
      </c>
      <c r="F22" s="14">
        <v>0</v>
      </c>
      <c r="G22" s="36">
        <f>Tableau2[[#This Row],[Nbr_Pers_deplacement_forcé]]/Tableau2[[#This Row],[Population]]</f>
        <v>0</v>
      </c>
      <c r="H22" s="7"/>
      <c r="I22" s="7"/>
      <c r="J22" s="7">
        <f t="shared" si="0"/>
        <v>0</v>
      </c>
      <c r="K22" s="7">
        <f t="shared" si="1"/>
        <v>0</v>
      </c>
      <c r="L22" s="7">
        <f t="shared" si="2"/>
        <v>0</v>
      </c>
      <c r="M22" s="13">
        <f>(Tableau2[[#This Row],[Indicateur_poids des personne deplacés]]*40%)+(Tableau2[[#This Row],[Indicateur_Décés]]*40%)+(Tableau2[[#This Row],[Indicateur_Bléssées]]*20%)</f>
        <v>0</v>
      </c>
    </row>
    <row r="23" spans="1:13" hidden="1" x14ac:dyDescent="0.35">
      <c r="A23" s="6">
        <v>2022</v>
      </c>
      <c r="B23" s="7" t="s">
        <v>36</v>
      </c>
      <c r="C23" s="7" t="s">
        <v>25</v>
      </c>
      <c r="D23" s="7" t="s">
        <v>75</v>
      </c>
      <c r="E23" s="7">
        <v>347261.54945374094</v>
      </c>
      <c r="F23" s="14">
        <v>0</v>
      </c>
      <c r="G23" s="36">
        <f>Tableau2[[#This Row],[Nbr_Pers_deplacement_forcé]]/Tableau2[[#This Row],[Population]]</f>
        <v>0</v>
      </c>
      <c r="H23" s="7"/>
      <c r="I23" s="7"/>
      <c r="J23" s="7">
        <f t="shared" si="0"/>
        <v>0</v>
      </c>
      <c r="K23" s="7">
        <f t="shared" si="1"/>
        <v>0</v>
      </c>
      <c r="L23" s="7">
        <f t="shared" si="2"/>
        <v>0</v>
      </c>
      <c r="M23" s="13">
        <f>(Tableau2[[#This Row],[Indicateur_poids des personne deplacés]]*40%)+(Tableau2[[#This Row],[Indicateur_Décés]]*40%)+(Tableau2[[#This Row],[Indicateur_Bléssées]]*20%)</f>
        <v>0</v>
      </c>
    </row>
    <row r="24" spans="1:13" hidden="1" x14ac:dyDescent="0.35">
      <c r="A24" s="6">
        <v>2022</v>
      </c>
      <c r="B24" s="7" t="s">
        <v>36</v>
      </c>
      <c r="C24" s="7" t="s">
        <v>25</v>
      </c>
      <c r="D24" s="7" t="s">
        <v>76</v>
      </c>
      <c r="E24" s="7">
        <v>228127.83394399597</v>
      </c>
      <c r="F24" s="14">
        <v>0</v>
      </c>
      <c r="G24" s="36">
        <f>Tableau2[[#This Row],[Nbr_Pers_deplacement_forcé]]/Tableau2[[#This Row],[Population]]</f>
        <v>0</v>
      </c>
      <c r="H24" s="7"/>
      <c r="I24" s="7"/>
      <c r="J24" s="7">
        <f t="shared" si="0"/>
        <v>0</v>
      </c>
      <c r="K24" s="7">
        <f t="shared" si="1"/>
        <v>0</v>
      </c>
      <c r="L24" s="7">
        <f t="shared" si="2"/>
        <v>0</v>
      </c>
      <c r="M24" s="13">
        <f>(Tableau2[[#This Row],[Indicateur_poids des personne deplacés]]*40%)+(Tableau2[[#This Row],[Indicateur_Décés]]*40%)+(Tableau2[[#This Row],[Indicateur_Bléssées]]*20%)</f>
        <v>0</v>
      </c>
    </row>
    <row r="25" spans="1:13" hidden="1" x14ac:dyDescent="0.35">
      <c r="A25" s="6">
        <v>2022</v>
      </c>
      <c r="B25" s="7" t="s">
        <v>36</v>
      </c>
      <c r="C25" s="7" t="s">
        <v>24</v>
      </c>
      <c r="D25" s="7" t="s">
        <v>77</v>
      </c>
      <c r="E25" s="7">
        <v>239924.05942415385</v>
      </c>
      <c r="F25" s="14">
        <v>0</v>
      </c>
      <c r="G25" s="36">
        <f>Tableau2[[#This Row],[Nbr_Pers_deplacement_forcé]]/Tableau2[[#This Row],[Population]]</f>
        <v>0</v>
      </c>
      <c r="H25" s="7"/>
      <c r="I25" s="7"/>
      <c r="J25" s="7">
        <f t="shared" si="0"/>
        <v>0</v>
      </c>
      <c r="K25" s="7">
        <f t="shared" si="1"/>
        <v>0</v>
      </c>
      <c r="L25" s="7">
        <f t="shared" si="2"/>
        <v>0</v>
      </c>
      <c r="M25" s="13">
        <f>(Tableau2[[#This Row],[Indicateur_poids des personne deplacés]]*40%)+(Tableau2[[#This Row],[Indicateur_Décés]]*40%)+(Tableau2[[#This Row],[Indicateur_Bléssées]]*20%)</f>
        <v>0</v>
      </c>
    </row>
    <row r="26" spans="1:13" hidden="1" x14ac:dyDescent="0.35">
      <c r="A26" s="6">
        <v>2022</v>
      </c>
      <c r="B26" s="7" t="s">
        <v>36</v>
      </c>
      <c r="C26" s="7" t="s">
        <v>24</v>
      </c>
      <c r="D26" s="7" t="s">
        <v>78</v>
      </c>
      <c r="E26" s="7">
        <v>142481.34001464193</v>
      </c>
      <c r="F26" s="14">
        <v>0</v>
      </c>
      <c r="G26" s="36">
        <f>Tableau2[[#This Row],[Nbr_Pers_deplacement_forcé]]/Tableau2[[#This Row],[Population]]</f>
        <v>0</v>
      </c>
      <c r="H26" s="7"/>
      <c r="I26" s="7"/>
      <c r="J26" s="7">
        <f t="shared" si="0"/>
        <v>0</v>
      </c>
      <c r="K26" s="7">
        <f t="shared" si="1"/>
        <v>0</v>
      </c>
      <c r="L26" s="7">
        <f t="shared" si="2"/>
        <v>0</v>
      </c>
      <c r="M26" s="13">
        <f>(Tableau2[[#This Row],[Indicateur_poids des personne deplacés]]*40%)+(Tableau2[[#This Row],[Indicateur_Décés]]*40%)+(Tableau2[[#This Row],[Indicateur_Bléssées]]*20%)</f>
        <v>0</v>
      </c>
    </row>
    <row r="27" spans="1:13" hidden="1" x14ac:dyDescent="0.35">
      <c r="A27" s="6">
        <v>2022</v>
      </c>
      <c r="B27" s="7" t="s">
        <v>36</v>
      </c>
      <c r="C27" s="7" t="s">
        <v>24</v>
      </c>
      <c r="D27" s="7" t="s">
        <v>79</v>
      </c>
      <c r="E27" s="7">
        <v>139788.97895973609</v>
      </c>
      <c r="F27" s="14">
        <v>0</v>
      </c>
      <c r="G27" s="36">
        <f>Tableau2[[#This Row],[Nbr_Pers_deplacement_forcé]]/Tableau2[[#This Row],[Population]]</f>
        <v>0</v>
      </c>
      <c r="H27" s="7"/>
      <c r="I27" s="7"/>
      <c r="J27" s="7">
        <f t="shared" si="0"/>
        <v>0</v>
      </c>
      <c r="K27" s="7">
        <f t="shared" si="1"/>
        <v>0</v>
      </c>
      <c r="L27" s="7">
        <f t="shared" si="2"/>
        <v>0</v>
      </c>
      <c r="M27" s="13">
        <f>(Tableau2[[#This Row],[Indicateur_poids des personne deplacés]]*40%)+(Tableau2[[#This Row],[Indicateur_Décés]]*40%)+(Tableau2[[#This Row],[Indicateur_Bléssées]]*20%)</f>
        <v>0</v>
      </c>
    </row>
    <row r="28" spans="1:13" hidden="1" x14ac:dyDescent="0.35">
      <c r="A28" s="6">
        <v>2022</v>
      </c>
      <c r="B28" s="7" t="s">
        <v>36</v>
      </c>
      <c r="C28" s="7" t="s">
        <v>14</v>
      </c>
      <c r="D28" s="7" t="s">
        <v>40</v>
      </c>
      <c r="E28" s="7">
        <v>98928.95417690344</v>
      </c>
      <c r="F28" s="14">
        <v>0</v>
      </c>
      <c r="G28" s="36">
        <f>Tableau2[[#This Row],[Nbr_Pers_deplacement_forcé]]/Tableau2[[#This Row],[Population]]</f>
        <v>0</v>
      </c>
      <c r="H28" s="7"/>
      <c r="I28" s="7"/>
      <c r="J28" s="7">
        <f t="shared" si="0"/>
        <v>0</v>
      </c>
      <c r="K28" s="7">
        <f t="shared" si="1"/>
        <v>0</v>
      </c>
      <c r="L28" s="7">
        <f t="shared" si="2"/>
        <v>0</v>
      </c>
      <c r="M28" s="13">
        <f>(Tableau2[[#This Row],[Indicateur_poids des personne deplacés]]*40%)+(Tableau2[[#This Row],[Indicateur_Décés]]*40%)+(Tableau2[[#This Row],[Indicateur_Bléssées]]*20%)</f>
        <v>0</v>
      </c>
    </row>
    <row r="29" spans="1:13" hidden="1" x14ac:dyDescent="0.35">
      <c r="A29" s="6">
        <v>2022</v>
      </c>
      <c r="B29" s="7" t="s">
        <v>36</v>
      </c>
      <c r="C29" s="7" t="s">
        <v>14</v>
      </c>
      <c r="D29" s="7" t="s">
        <v>41</v>
      </c>
      <c r="E29" s="7">
        <v>325416.72662291204</v>
      </c>
      <c r="F29" s="14">
        <v>24112</v>
      </c>
      <c r="G29" s="36">
        <f>Tableau2[[#This Row],[Nbr_Pers_deplacement_forcé]]/Tableau2[[#This Row],[Population]]</f>
        <v>7.4095760996147619E-2</v>
      </c>
      <c r="H29" s="7"/>
      <c r="I29" s="7"/>
      <c r="J29" s="7">
        <f t="shared" si="0"/>
        <v>0</v>
      </c>
      <c r="K29" s="7">
        <f t="shared" si="1"/>
        <v>0</v>
      </c>
      <c r="L29" s="7">
        <f t="shared" si="2"/>
        <v>0</v>
      </c>
      <c r="M29" s="13">
        <f>(Tableau2[[#This Row],[Indicateur_poids des personne deplacés]]*40%)+(Tableau2[[#This Row],[Indicateur_Décés]]*40%)+(Tableau2[[#This Row],[Indicateur_Bléssées]]*20%)</f>
        <v>0</v>
      </c>
    </row>
    <row r="30" spans="1:13" hidden="1" x14ac:dyDescent="0.35">
      <c r="A30" s="6">
        <v>2022</v>
      </c>
      <c r="B30" s="7" t="s">
        <v>36</v>
      </c>
      <c r="C30" s="7" t="s">
        <v>14</v>
      </c>
      <c r="D30" s="7" t="s">
        <v>42</v>
      </c>
      <c r="E30" s="7">
        <v>60048.444105147697</v>
      </c>
      <c r="F30" s="14">
        <v>78598</v>
      </c>
      <c r="G30" s="36">
        <f>Tableau2[[#This Row],[Nbr_Pers_deplacement_forcé]]/Tableau2[[#This Row],[Population]]</f>
        <v>1.3089098505595107</v>
      </c>
      <c r="H30" s="7">
        <v>30</v>
      </c>
      <c r="I30" s="7"/>
      <c r="J30" s="7">
        <f t="shared" si="0"/>
        <v>1</v>
      </c>
      <c r="K30" s="7">
        <f t="shared" si="1"/>
        <v>1</v>
      </c>
      <c r="L30" s="7">
        <f t="shared" si="2"/>
        <v>0</v>
      </c>
      <c r="M30" s="13">
        <f>(Tableau2[[#This Row],[Indicateur_poids des personne deplacés]]*40%)+(Tableau2[[#This Row],[Indicateur_Décés]]*40%)+(Tableau2[[#This Row],[Indicateur_Bléssées]]*20%)</f>
        <v>0.8</v>
      </c>
    </row>
    <row r="31" spans="1:13" hidden="1" x14ac:dyDescent="0.35">
      <c r="A31" s="6">
        <v>2022</v>
      </c>
      <c r="B31" s="7" t="s">
        <v>36</v>
      </c>
      <c r="C31" s="7" t="s">
        <v>14</v>
      </c>
      <c r="D31" s="7" t="s">
        <v>80</v>
      </c>
      <c r="E31" s="7">
        <v>110296.84630884792</v>
      </c>
      <c r="F31" s="14">
        <v>0</v>
      </c>
      <c r="G31" s="36">
        <f>Tableau2[[#This Row],[Nbr_Pers_deplacement_forcé]]/Tableau2[[#This Row],[Population]]</f>
        <v>0</v>
      </c>
      <c r="H31" s="7"/>
      <c r="I31" s="7"/>
      <c r="J31" s="7">
        <f t="shared" si="0"/>
        <v>0</v>
      </c>
      <c r="K31" s="7">
        <f t="shared" si="1"/>
        <v>0</v>
      </c>
      <c r="L31" s="7">
        <f t="shared" si="2"/>
        <v>0</v>
      </c>
      <c r="M31" s="13">
        <f>(Tableau2[[#This Row],[Indicateur_poids des personne deplacés]]*40%)+(Tableau2[[#This Row],[Indicateur_Décés]]*40%)+(Tableau2[[#This Row],[Indicateur_Bléssées]]*20%)</f>
        <v>0</v>
      </c>
    </row>
    <row r="32" spans="1:13" hidden="1" x14ac:dyDescent="0.35">
      <c r="A32" s="6">
        <v>2022</v>
      </c>
      <c r="B32" s="7" t="s">
        <v>36</v>
      </c>
      <c r="C32" s="7" t="s">
        <v>23</v>
      </c>
      <c r="D32" s="7" t="s">
        <v>81</v>
      </c>
      <c r="E32" s="7">
        <v>520605.03762894939</v>
      </c>
      <c r="F32" s="14">
        <v>0</v>
      </c>
      <c r="G32" s="36">
        <f>Tableau2[[#This Row],[Nbr_Pers_deplacement_forcé]]/Tableau2[[#This Row],[Population]]</f>
        <v>0</v>
      </c>
      <c r="H32" s="7">
        <v>1</v>
      </c>
      <c r="I32" s="7"/>
      <c r="J32" s="7">
        <f t="shared" si="0"/>
        <v>0</v>
      </c>
      <c r="K32" s="7">
        <f t="shared" si="1"/>
        <v>1</v>
      </c>
      <c r="L32" s="7">
        <f t="shared" si="2"/>
        <v>0</v>
      </c>
      <c r="M32" s="13">
        <f>(Tableau2[[#This Row],[Indicateur_poids des personne deplacés]]*40%)+(Tableau2[[#This Row],[Indicateur_Décés]]*40%)+(Tableau2[[#This Row],[Indicateur_Bléssées]]*20%)</f>
        <v>0.4</v>
      </c>
    </row>
    <row r="33" spans="1:13" hidden="1" x14ac:dyDescent="0.35">
      <c r="A33" s="6">
        <v>2022</v>
      </c>
      <c r="B33" s="7" t="s">
        <v>36</v>
      </c>
      <c r="C33" s="7" t="s">
        <v>23</v>
      </c>
      <c r="D33" s="7" t="s">
        <v>82</v>
      </c>
      <c r="E33" s="7">
        <v>167038.68522154982</v>
      </c>
      <c r="F33" s="14">
        <v>0</v>
      </c>
      <c r="G33" s="36">
        <f>Tableau2[[#This Row],[Nbr_Pers_deplacement_forcé]]/Tableau2[[#This Row],[Population]]</f>
        <v>0</v>
      </c>
      <c r="H33" s="7">
        <v>11</v>
      </c>
      <c r="I33" s="7">
        <v>10</v>
      </c>
      <c r="J33" s="7">
        <f t="shared" si="0"/>
        <v>0</v>
      </c>
      <c r="K33" s="7">
        <f t="shared" si="1"/>
        <v>1</v>
      </c>
      <c r="L33" s="7">
        <f t="shared" si="2"/>
        <v>0</v>
      </c>
      <c r="M33" s="13">
        <f>(Tableau2[[#This Row],[Indicateur_poids des personne deplacés]]*40%)+(Tableau2[[#This Row],[Indicateur_Décés]]*40%)+(Tableau2[[#This Row],[Indicateur_Bléssées]]*20%)</f>
        <v>0.4</v>
      </c>
    </row>
    <row r="34" spans="1:13" hidden="1" x14ac:dyDescent="0.35">
      <c r="A34" s="6">
        <v>2022</v>
      </c>
      <c r="B34" s="7" t="s">
        <v>36</v>
      </c>
      <c r="C34" s="7" t="s">
        <v>23</v>
      </c>
      <c r="D34" s="7" t="s">
        <v>83</v>
      </c>
      <c r="E34" s="7">
        <v>144505.20483789677</v>
      </c>
      <c r="F34" s="14">
        <v>0</v>
      </c>
      <c r="G34" s="36">
        <f>Tableau2[[#This Row],[Nbr_Pers_deplacement_forcé]]/Tableau2[[#This Row],[Population]]</f>
        <v>0</v>
      </c>
      <c r="H34" s="7"/>
      <c r="I34" s="7"/>
      <c r="J34" s="7">
        <f t="shared" si="0"/>
        <v>0</v>
      </c>
      <c r="K34" s="7">
        <f t="shared" si="1"/>
        <v>0</v>
      </c>
      <c r="L34" s="7">
        <f t="shared" si="2"/>
        <v>0</v>
      </c>
      <c r="M34" s="13">
        <f>(Tableau2[[#This Row],[Indicateur_poids des personne deplacés]]*40%)+(Tableau2[[#This Row],[Indicateur_Décés]]*40%)+(Tableau2[[#This Row],[Indicateur_Bléssées]]*20%)</f>
        <v>0</v>
      </c>
    </row>
    <row r="35" spans="1:13" hidden="1" x14ac:dyDescent="0.35">
      <c r="A35" s="6">
        <v>2022</v>
      </c>
      <c r="B35" s="7" t="s">
        <v>36</v>
      </c>
      <c r="C35" s="7" t="s">
        <v>23</v>
      </c>
      <c r="D35" s="7" t="s">
        <v>84</v>
      </c>
      <c r="E35" s="7">
        <v>249974.80464114746</v>
      </c>
      <c r="F35" s="14">
        <v>0</v>
      </c>
      <c r="G35" s="36">
        <f>Tableau2[[#This Row],[Nbr_Pers_deplacement_forcé]]/Tableau2[[#This Row],[Population]]</f>
        <v>0</v>
      </c>
      <c r="H35" s="7"/>
      <c r="I35" s="7"/>
      <c r="J35" s="7">
        <f t="shared" si="0"/>
        <v>0</v>
      </c>
      <c r="K35" s="7">
        <f t="shared" si="1"/>
        <v>0</v>
      </c>
      <c r="L35" s="7">
        <f t="shared" si="2"/>
        <v>0</v>
      </c>
      <c r="M35" s="13">
        <f>(Tableau2[[#This Row],[Indicateur_poids des personne deplacés]]*40%)+(Tableau2[[#This Row],[Indicateur_Décés]]*40%)+(Tableau2[[#This Row],[Indicateur_Bléssées]]*20%)</f>
        <v>0</v>
      </c>
    </row>
    <row r="36" spans="1:13" hidden="1" x14ac:dyDescent="0.35">
      <c r="A36" s="6">
        <v>2022</v>
      </c>
      <c r="B36" s="7" t="s">
        <v>36</v>
      </c>
      <c r="C36" s="7" t="s">
        <v>19</v>
      </c>
      <c r="D36" s="7" t="s">
        <v>85</v>
      </c>
      <c r="E36" s="7">
        <v>250546.99674480353</v>
      </c>
      <c r="F36" s="14">
        <v>0</v>
      </c>
      <c r="G36" s="36">
        <f>Tableau2[[#This Row],[Nbr_Pers_deplacement_forcé]]/Tableau2[[#This Row],[Population]]</f>
        <v>0</v>
      </c>
      <c r="H36" s="7"/>
      <c r="I36" s="7"/>
      <c r="J36" s="7">
        <f t="shared" si="0"/>
        <v>0</v>
      </c>
      <c r="K36" s="7">
        <f t="shared" si="1"/>
        <v>0</v>
      </c>
      <c r="L36" s="7">
        <f t="shared" si="2"/>
        <v>0</v>
      </c>
      <c r="M36" s="13">
        <f>(Tableau2[[#This Row],[Indicateur_poids des personne deplacés]]*40%)+(Tableau2[[#This Row],[Indicateur_Décés]]*40%)+(Tableau2[[#This Row],[Indicateur_Bléssées]]*20%)</f>
        <v>0</v>
      </c>
    </row>
    <row r="37" spans="1:13" hidden="1" x14ac:dyDescent="0.35">
      <c r="A37" s="6">
        <v>2022</v>
      </c>
      <c r="B37" s="7" t="s">
        <v>36</v>
      </c>
      <c r="C37" s="7" t="s">
        <v>19</v>
      </c>
      <c r="D37" s="7" t="s">
        <v>86</v>
      </c>
      <c r="E37" s="7">
        <v>158254.16368405329</v>
      </c>
      <c r="F37" s="14">
        <v>0</v>
      </c>
      <c r="G37" s="36">
        <f>Tableau2[[#This Row],[Nbr_Pers_deplacement_forcé]]/Tableau2[[#This Row],[Population]]</f>
        <v>0</v>
      </c>
      <c r="H37" s="7"/>
      <c r="I37" s="7"/>
      <c r="J37" s="7">
        <f t="shared" si="0"/>
        <v>0</v>
      </c>
      <c r="K37" s="7">
        <f t="shared" si="1"/>
        <v>0</v>
      </c>
      <c r="L37" s="7">
        <f t="shared" si="2"/>
        <v>0</v>
      </c>
      <c r="M37" s="13">
        <f>(Tableau2[[#This Row],[Indicateur_poids des personne deplacés]]*40%)+(Tableau2[[#This Row],[Indicateur_Décés]]*40%)+(Tableau2[[#This Row],[Indicateur_Bléssées]]*20%)</f>
        <v>0</v>
      </c>
    </row>
    <row r="38" spans="1:13" hidden="1" x14ac:dyDescent="0.35">
      <c r="A38" s="6">
        <v>2022</v>
      </c>
      <c r="B38" s="7" t="s">
        <v>36</v>
      </c>
      <c r="C38" s="7" t="s">
        <v>19</v>
      </c>
      <c r="D38" s="7" t="s">
        <v>87</v>
      </c>
      <c r="E38" s="7">
        <v>77315.579276330027</v>
      </c>
      <c r="F38" s="14">
        <v>759</v>
      </c>
      <c r="G38" s="36">
        <f>Tableau2[[#This Row],[Nbr_Pers_deplacement_forcé]]/Tableau2[[#This Row],[Population]]</f>
        <v>9.8169089219042553E-3</v>
      </c>
      <c r="H38" s="7"/>
      <c r="I38" s="7"/>
      <c r="J38" s="7">
        <f t="shared" si="0"/>
        <v>0</v>
      </c>
      <c r="K38" s="7">
        <f t="shared" si="1"/>
        <v>0</v>
      </c>
      <c r="L38" s="7">
        <f t="shared" si="2"/>
        <v>0</v>
      </c>
      <c r="M38" s="13">
        <f>(Tableau2[[#This Row],[Indicateur_poids des personne deplacés]]*40%)+(Tableau2[[#This Row],[Indicateur_Décés]]*40%)+(Tableau2[[#This Row],[Indicateur_Bléssées]]*20%)</f>
        <v>0</v>
      </c>
    </row>
    <row r="39" spans="1:13" hidden="1" x14ac:dyDescent="0.35">
      <c r="A39" s="6">
        <v>2022</v>
      </c>
      <c r="B39" s="7" t="s">
        <v>36</v>
      </c>
      <c r="C39" s="7" t="s">
        <v>19</v>
      </c>
      <c r="D39" s="7" t="s">
        <v>43</v>
      </c>
      <c r="E39" s="7">
        <v>220072.67125719794</v>
      </c>
      <c r="F39" s="14">
        <v>69198</v>
      </c>
      <c r="G39" s="36">
        <f>Tableau2[[#This Row],[Nbr_Pers_deplacement_forcé]]/Tableau2[[#This Row],[Population]]</f>
        <v>0.31443249906813103</v>
      </c>
      <c r="H39" s="7">
        <v>15</v>
      </c>
      <c r="I39" s="7">
        <v>35</v>
      </c>
      <c r="J39" s="7">
        <f t="shared" si="0"/>
        <v>1</v>
      </c>
      <c r="K39" s="7">
        <f t="shared" si="1"/>
        <v>1</v>
      </c>
      <c r="L39" s="7">
        <f t="shared" si="2"/>
        <v>0</v>
      </c>
      <c r="M39" s="13">
        <f>(Tableau2[[#This Row],[Indicateur_poids des personne deplacés]]*40%)+(Tableau2[[#This Row],[Indicateur_Décés]]*40%)+(Tableau2[[#This Row],[Indicateur_Bléssées]]*20%)</f>
        <v>0.8</v>
      </c>
    </row>
    <row r="40" spans="1:13" hidden="1" x14ac:dyDescent="0.35">
      <c r="A40" s="6">
        <v>2022</v>
      </c>
      <c r="B40" s="7" t="s">
        <v>36</v>
      </c>
      <c r="C40" s="7" t="s">
        <v>19</v>
      </c>
      <c r="D40" s="7" t="s">
        <v>44</v>
      </c>
      <c r="E40" s="7">
        <v>168778.38049905209</v>
      </c>
      <c r="F40" s="14">
        <v>690</v>
      </c>
      <c r="G40" s="36">
        <f>Tableau2[[#This Row],[Nbr_Pers_deplacement_forcé]]/Tableau2[[#This Row],[Population]]</f>
        <v>4.0882013321835095E-3</v>
      </c>
      <c r="H40" s="7">
        <v>100</v>
      </c>
      <c r="I40" s="7"/>
      <c r="J40" s="7">
        <f t="shared" si="0"/>
        <v>0</v>
      </c>
      <c r="K40" s="7">
        <f t="shared" si="1"/>
        <v>1</v>
      </c>
      <c r="L40" s="7">
        <f t="shared" si="2"/>
        <v>0</v>
      </c>
      <c r="M40" s="13">
        <f>(Tableau2[[#This Row],[Indicateur_poids des personne deplacés]]*40%)+(Tableau2[[#This Row],[Indicateur_Décés]]*40%)+(Tableau2[[#This Row],[Indicateur_Bléssées]]*20%)</f>
        <v>0.4</v>
      </c>
    </row>
    <row r="41" spans="1:13" hidden="1" x14ac:dyDescent="0.35">
      <c r="A41" s="6">
        <v>2022</v>
      </c>
      <c r="B41" s="7" t="s">
        <v>36</v>
      </c>
      <c r="C41" s="7" t="s">
        <v>19</v>
      </c>
      <c r="D41" s="7" t="s">
        <v>45</v>
      </c>
      <c r="E41" s="7">
        <v>341942.72468768491</v>
      </c>
      <c r="F41" s="14">
        <v>25914</v>
      </c>
      <c r="G41" s="36">
        <f>Tableau2[[#This Row],[Nbr_Pers_deplacement_forcé]]/Tableau2[[#This Row],[Population]]</f>
        <v>7.5784621601961796E-2</v>
      </c>
      <c r="H41" s="7">
        <v>20</v>
      </c>
      <c r="I41" s="7"/>
      <c r="J41" s="7">
        <f t="shared" si="0"/>
        <v>0</v>
      </c>
      <c r="K41" s="7">
        <f t="shared" si="1"/>
        <v>1</v>
      </c>
      <c r="L41" s="7">
        <f t="shared" si="2"/>
        <v>0</v>
      </c>
      <c r="M41" s="13">
        <f>(Tableau2[[#This Row],[Indicateur_poids des personne deplacés]]*40%)+(Tableau2[[#This Row],[Indicateur_Décés]]*40%)+(Tableau2[[#This Row],[Indicateur_Bléssées]]*20%)</f>
        <v>0.4</v>
      </c>
    </row>
    <row r="42" spans="1:13" hidden="1" x14ac:dyDescent="0.35">
      <c r="A42" s="6">
        <v>2022</v>
      </c>
      <c r="B42" s="7" t="s">
        <v>36</v>
      </c>
      <c r="C42" s="7" t="s">
        <v>15</v>
      </c>
      <c r="D42" s="7" t="s">
        <v>88</v>
      </c>
      <c r="E42" s="7">
        <v>396726.58037117752</v>
      </c>
      <c r="F42" s="14">
        <v>20685</v>
      </c>
      <c r="G42" s="36">
        <f>Tableau2[[#This Row],[Nbr_Pers_deplacement_forcé]]/Tableau2[[#This Row],[Population]]</f>
        <v>5.2139183567299942E-2</v>
      </c>
      <c r="H42" s="7">
        <v>1</v>
      </c>
      <c r="I42" s="7">
        <v>2</v>
      </c>
      <c r="J42" s="7">
        <f t="shared" si="0"/>
        <v>0</v>
      </c>
      <c r="K42" s="7">
        <f t="shared" si="1"/>
        <v>1</v>
      </c>
      <c r="L42" s="7">
        <f t="shared" si="2"/>
        <v>0</v>
      </c>
      <c r="M42" s="13">
        <f>(Tableau2[[#This Row],[Indicateur_poids des personne deplacés]]*40%)+(Tableau2[[#This Row],[Indicateur_Décés]]*40%)+(Tableau2[[#This Row],[Indicateur_Bléssées]]*20%)</f>
        <v>0.4</v>
      </c>
    </row>
    <row r="43" spans="1:13" hidden="1" x14ac:dyDescent="0.35">
      <c r="A43" s="6">
        <v>2022</v>
      </c>
      <c r="B43" s="7" t="s">
        <v>36</v>
      </c>
      <c r="C43" s="7" t="s">
        <v>15</v>
      </c>
      <c r="D43" s="7" t="s">
        <v>89</v>
      </c>
      <c r="E43" s="7">
        <v>336524.17148133257</v>
      </c>
      <c r="F43" s="14">
        <v>0</v>
      </c>
      <c r="G43" s="36">
        <f>Tableau2[[#This Row],[Nbr_Pers_deplacement_forcé]]/Tableau2[[#This Row],[Population]]</f>
        <v>0</v>
      </c>
      <c r="H43" s="7">
        <v>4</v>
      </c>
      <c r="I43" s="7">
        <v>4</v>
      </c>
      <c r="J43" s="7">
        <f t="shared" si="0"/>
        <v>0</v>
      </c>
      <c r="K43" s="7">
        <f t="shared" si="1"/>
        <v>1</v>
      </c>
      <c r="L43" s="7">
        <f t="shared" si="2"/>
        <v>0</v>
      </c>
      <c r="M43" s="13">
        <f>(Tableau2[[#This Row],[Indicateur_poids des personne deplacés]]*40%)+(Tableau2[[#This Row],[Indicateur_Décés]]*40%)+(Tableau2[[#This Row],[Indicateur_Bléssées]]*20%)</f>
        <v>0.4</v>
      </c>
    </row>
    <row r="44" spans="1:13" hidden="1" x14ac:dyDescent="0.35">
      <c r="A44" s="6">
        <v>2022</v>
      </c>
      <c r="B44" s="7" t="s">
        <v>36</v>
      </c>
      <c r="C44" s="7" t="s">
        <v>15</v>
      </c>
      <c r="D44" s="7" t="s">
        <v>90</v>
      </c>
      <c r="E44" s="7">
        <v>239629.56605847523</v>
      </c>
      <c r="F44" s="14">
        <v>0</v>
      </c>
      <c r="G44" s="36">
        <f>Tableau2[[#This Row],[Nbr_Pers_deplacement_forcé]]/Tableau2[[#This Row],[Population]]</f>
        <v>0</v>
      </c>
      <c r="H44" s="7">
        <v>5</v>
      </c>
      <c r="I44" s="7">
        <v>3</v>
      </c>
      <c r="J44" s="7">
        <f t="shared" si="0"/>
        <v>0</v>
      </c>
      <c r="K44" s="7">
        <f t="shared" si="1"/>
        <v>1</v>
      </c>
      <c r="L44" s="7">
        <f t="shared" si="2"/>
        <v>0</v>
      </c>
      <c r="M44" s="13">
        <f>(Tableau2[[#This Row],[Indicateur_poids des personne deplacés]]*40%)+(Tableau2[[#This Row],[Indicateur_Décés]]*40%)+(Tableau2[[#This Row],[Indicateur_Bléssées]]*20%)</f>
        <v>0.4</v>
      </c>
    </row>
    <row r="45" spans="1:13" hidden="1" x14ac:dyDescent="0.35">
      <c r="A45" s="6">
        <v>2022</v>
      </c>
      <c r="B45" s="7" t="s">
        <v>36</v>
      </c>
      <c r="C45" s="7" t="s">
        <v>16</v>
      </c>
      <c r="D45" s="7" t="s">
        <v>91</v>
      </c>
      <c r="E45" s="7">
        <v>366002.85258385952</v>
      </c>
      <c r="F45" s="14">
        <v>0</v>
      </c>
      <c r="G45" s="36">
        <f>Tableau2[[#This Row],[Nbr_Pers_deplacement_forcé]]/Tableau2[[#This Row],[Population]]</f>
        <v>0</v>
      </c>
      <c r="H45" s="7">
        <v>10</v>
      </c>
      <c r="I45" s="7"/>
      <c r="J45" s="7">
        <f t="shared" si="0"/>
        <v>0</v>
      </c>
      <c r="K45" s="7">
        <f t="shared" si="1"/>
        <v>1</v>
      </c>
      <c r="L45" s="7">
        <f t="shared" si="2"/>
        <v>0</v>
      </c>
      <c r="M45" s="13">
        <f>(Tableau2[[#This Row],[Indicateur_poids des personne deplacés]]*40%)+(Tableau2[[#This Row],[Indicateur_Décés]]*40%)+(Tableau2[[#This Row],[Indicateur_Bléssées]]*20%)</f>
        <v>0.4</v>
      </c>
    </row>
    <row r="46" spans="1:13" hidden="1" x14ac:dyDescent="0.35">
      <c r="A46" s="6">
        <v>2022</v>
      </c>
      <c r="B46" s="7" t="s">
        <v>36</v>
      </c>
      <c r="C46" s="7" t="s">
        <v>16</v>
      </c>
      <c r="D46" s="7" t="s">
        <v>92</v>
      </c>
      <c r="E46" s="7">
        <v>354937.86697946244</v>
      </c>
      <c r="F46" s="14">
        <v>3286</v>
      </c>
      <c r="G46" s="36">
        <f>Tableau2[[#This Row],[Nbr_Pers_deplacement_forcé]]/Tableau2[[#This Row],[Population]]</f>
        <v>9.2579583800511643E-3</v>
      </c>
      <c r="H46" s="7">
        <v>50</v>
      </c>
      <c r="I46" s="7">
        <v>0</v>
      </c>
      <c r="J46" s="7">
        <f t="shared" si="0"/>
        <v>0</v>
      </c>
      <c r="K46" s="7">
        <f t="shared" si="1"/>
        <v>1</v>
      </c>
      <c r="L46" s="7">
        <f t="shared" si="2"/>
        <v>0</v>
      </c>
      <c r="M46" s="13">
        <f>(Tableau2[[#This Row],[Indicateur_poids des personne deplacés]]*40%)+(Tableau2[[#This Row],[Indicateur_Décés]]*40%)+(Tableau2[[#This Row],[Indicateur_Bléssées]]*20%)</f>
        <v>0.4</v>
      </c>
    </row>
    <row r="47" spans="1:13" hidden="1" x14ac:dyDescent="0.35">
      <c r="A47" s="6">
        <v>2022</v>
      </c>
      <c r="B47" s="7" t="s">
        <v>36</v>
      </c>
      <c r="C47" s="7" t="s">
        <v>16</v>
      </c>
      <c r="D47" s="7" t="s">
        <v>93</v>
      </c>
      <c r="E47" s="7">
        <v>127267.24681336975</v>
      </c>
      <c r="F47" s="14">
        <v>124</v>
      </c>
      <c r="G47" s="36">
        <f>Tableau2[[#This Row],[Nbr_Pers_deplacement_forcé]]/Tableau2[[#This Row],[Population]]</f>
        <v>9.7432766956795261E-4</v>
      </c>
      <c r="H47" s="7"/>
      <c r="I47" s="7"/>
      <c r="J47" s="7">
        <f t="shared" si="0"/>
        <v>0</v>
      </c>
      <c r="K47" s="7">
        <f t="shared" si="1"/>
        <v>0</v>
      </c>
      <c r="L47" s="7">
        <f t="shared" si="2"/>
        <v>0</v>
      </c>
      <c r="M47" s="13">
        <f>(Tableau2[[#This Row],[Indicateur_poids des personne deplacés]]*40%)+(Tableau2[[#This Row],[Indicateur_Décés]]*40%)+(Tableau2[[#This Row],[Indicateur_Bléssées]]*20%)</f>
        <v>0</v>
      </c>
    </row>
    <row r="48" spans="1:13" hidden="1" x14ac:dyDescent="0.35">
      <c r="A48" s="6">
        <v>2022</v>
      </c>
      <c r="B48" s="7" t="s">
        <v>36</v>
      </c>
      <c r="C48" s="7" t="s">
        <v>16</v>
      </c>
      <c r="D48" s="7" t="s">
        <v>94</v>
      </c>
      <c r="E48" s="7">
        <v>353533.52139224025</v>
      </c>
      <c r="F48" s="14">
        <v>0</v>
      </c>
      <c r="G48" s="36">
        <f>Tableau2[[#This Row],[Nbr_Pers_deplacement_forcé]]/Tableau2[[#This Row],[Population]]</f>
        <v>0</v>
      </c>
      <c r="H48" s="7"/>
      <c r="I48" s="7"/>
      <c r="J48" s="7">
        <f t="shared" si="0"/>
        <v>0</v>
      </c>
      <c r="K48" s="7">
        <f t="shared" si="1"/>
        <v>0</v>
      </c>
      <c r="L48" s="7">
        <f t="shared" si="2"/>
        <v>0</v>
      </c>
      <c r="M48" s="13">
        <f>(Tableau2[[#This Row],[Indicateur_poids des personne deplacés]]*40%)+(Tableau2[[#This Row],[Indicateur_Décés]]*40%)+(Tableau2[[#This Row],[Indicateur_Bléssées]]*20%)</f>
        <v>0</v>
      </c>
    </row>
    <row r="49" spans="1:13" hidden="1" x14ac:dyDescent="0.35">
      <c r="A49" s="6">
        <v>2022</v>
      </c>
      <c r="B49" s="7" t="s">
        <v>36</v>
      </c>
      <c r="C49" s="7" t="s">
        <v>22</v>
      </c>
      <c r="D49" s="7" t="s">
        <v>95</v>
      </c>
      <c r="E49" s="7">
        <v>525410.12749988679</v>
      </c>
      <c r="F49" s="14">
        <v>0</v>
      </c>
      <c r="G49" s="36">
        <f>Tableau2[[#This Row],[Nbr_Pers_deplacement_forcé]]/Tableau2[[#This Row],[Population]]</f>
        <v>0</v>
      </c>
      <c r="H49" s="7"/>
      <c r="I49" s="7"/>
      <c r="J49" s="7">
        <f t="shared" si="0"/>
        <v>0</v>
      </c>
      <c r="K49" s="7">
        <f t="shared" si="1"/>
        <v>0</v>
      </c>
      <c r="L49" s="7">
        <f t="shared" si="2"/>
        <v>0</v>
      </c>
      <c r="M49" s="13">
        <f>(Tableau2[[#This Row],[Indicateur_poids des personne deplacés]]*40%)+(Tableau2[[#This Row],[Indicateur_Décés]]*40%)+(Tableau2[[#This Row],[Indicateur_Bléssées]]*20%)</f>
        <v>0</v>
      </c>
    </row>
    <row r="50" spans="1:13" hidden="1" x14ac:dyDescent="0.35">
      <c r="A50" s="6">
        <v>2022</v>
      </c>
      <c r="B50" s="7" t="s">
        <v>36</v>
      </c>
      <c r="C50" s="7" t="s">
        <v>22</v>
      </c>
      <c r="D50" s="7" t="s">
        <v>96</v>
      </c>
      <c r="E50" s="7">
        <v>274401.46702351485</v>
      </c>
      <c r="F50" s="14">
        <v>0</v>
      </c>
      <c r="G50" s="36">
        <f>Tableau2[[#This Row],[Nbr_Pers_deplacement_forcé]]/Tableau2[[#This Row],[Population]]</f>
        <v>0</v>
      </c>
      <c r="H50" s="7"/>
      <c r="I50" s="7"/>
      <c r="J50" s="7">
        <f t="shared" si="0"/>
        <v>0</v>
      </c>
      <c r="K50" s="7">
        <f t="shared" si="1"/>
        <v>0</v>
      </c>
      <c r="L50" s="7">
        <f t="shared" si="2"/>
        <v>0</v>
      </c>
      <c r="M50" s="13">
        <f>(Tableau2[[#This Row],[Indicateur_poids des personne deplacés]]*40%)+(Tableau2[[#This Row],[Indicateur_Décés]]*40%)+(Tableau2[[#This Row],[Indicateur_Bléssées]]*20%)</f>
        <v>0</v>
      </c>
    </row>
    <row r="51" spans="1:13" hidden="1" x14ac:dyDescent="0.35">
      <c r="A51" s="6">
        <v>2022</v>
      </c>
      <c r="B51" s="7" t="s">
        <v>36</v>
      </c>
      <c r="C51" s="7" t="s">
        <v>22</v>
      </c>
      <c r="D51" s="7" t="s">
        <v>97</v>
      </c>
      <c r="E51" s="7">
        <v>86172.220130472517</v>
      </c>
      <c r="F51" s="14">
        <v>0</v>
      </c>
      <c r="G51" s="36">
        <f>Tableau2[[#This Row],[Nbr_Pers_deplacement_forcé]]/Tableau2[[#This Row],[Population]]</f>
        <v>0</v>
      </c>
      <c r="H51" s="7"/>
      <c r="I51" s="7"/>
      <c r="J51" s="7">
        <f t="shared" si="0"/>
        <v>0</v>
      </c>
      <c r="K51" s="7">
        <f t="shared" si="1"/>
        <v>0</v>
      </c>
      <c r="L51" s="7">
        <f t="shared" si="2"/>
        <v>0</v>
      </c>
      <c r="M51" s="13">
        <f>(Tableau2[[#This Row],[Indicateur_poids des personne deplacés]]*40%)+(Tableau2[[#This Row],[Indicateur_Décés]]*40%)+(Tableau2[[#This Row],[Indicateur_Bléssées]]*20%)</f>
        <v>0</v>
      </c>
    </row>
    <row r="52" spans="1:13" hidden="1" x14ac:dyDescent="0.35">
      <c r="A52" s="6">
        <v>2022</v>
      </c>
      <c r="B52" s="7" t="s">
        <v>36</v>
      </c>
      <c r="C52" s="7" t="s">
        <v>11</v>
      </c>
      <c r="D52" s="7" t="s">
        <v>98</v>
      </c>
      <c r="E52" s="7">
        <v>479944.53660504241</v>
      </c>
      <c r="F52" s="14">
        <v>1500</v>
      </c>
      <c r="G52" s="36">
        <f>Tableau2[[#This Row],[Nbr_Pers_deplacement_forcé]]/Tableau2[[#This Row],[Population]]</f>
        <v>3.1253611315392158E-3</v>
      </c>
      <c r="H52" s="7">
        <v>19</v>
      </c>
      <c r="I52" s="7">
        <v>11</v>
      </c>
      <c r="J52" s="7">
        <f t="shared" si="0"/>
        <v>0</v>
      </c>
      <c r="K52" s="7">
        <f t="shared" si="1"/>
        <v>1</v>
      </c>
      <c r="L52" s="7">
        <f t="shared" si="2"/>
        <v>0</v>
      </c>
      <c r="M52" s="13">
        <f>(Tableau2[[#This Row],[Indicateur_poids des personne deplacés]]*40%)+(Tableau2[[#This Row],[Indicateur_Décés]]*40%)+(Tableau2[[#This Row],[Indicateur_Bléssées]]*20%)</f>
        <v>0.4</v>
      </c>
    </row>
    <row r="53" spans="1:13" hidden="1" x14ac:dyDescent="0.35">
      <c r="A53" s="6">
        <v>2022</v>
      </c>
      <c r="B53" s="7" t="s">
        <v>36</v>
      </c>
      <c r="C53" s="7" t="s">
        <v>11</v>
      </c>
      <c r="D53" s="7" t="s">
        <v>46</v>
      </c>
      <c r="E53" s="7">
        <v>167458.77910439327</v>
      </c>
      <c r="F53" s="14">
        <v>33415</v>
      </c>
      <c r="G53" s="36">
        <f>Tableau2[[#This Row],[Nbr_Pers_deplacement_forcé]]/Tableau2[[#This Row],[Population]]</f>
        <v>0.19954164349406367</v>
      </c>
      <c r="H53" s="7">
        <v>42</v>
      </c>
      <c r="I53" s="7">
        <v>7</v>
      </c>
      <c r="J53" s="7">
        <f t="shared" si="0"/>
        <v>0</v>
      </c>
      <c r="K53" s="7">
        <f t="shared" si="1"/>
        <v>1</v>
      </c>
      <c r="L53" s="7">
        <f t="shared" si="2"/>
        <v>0</v>
      </c>
      <c r="M53" s="13">
        <f>(Tableau2[[#This Row],[Indicateur_poids des personne deplacés]]*40%)+(Tableau2[[#This Row],[Indicateur_Décés]]*40%)+(Tableau2[[#This Row],[Indicateur_Bléssées]]*20%)</f>
        <v>0.4</v>
      </c>
    </row>
    <row r="54" spans="1:13" hidden="1" x14ac:dyDescent="0.35">
      <c r="A54" s="6">
        <v>2022</v>
      </c>
      <c r="B54" s="7" t="s">
        <v>36</v>
      </c>
      <c r="C54" s="7" t="s">
        <v>11</v>
      </c>
      <c r="D54" s="7" t="s">
        <v>99</v>
      </c>
      <c r="E54" s="7">
        <v>272524.78941051289</v>
      </c>
      <c r="F54" s="14">
        <v>7945</v>
      </c>
      <c r="G54" s="36">
        <f>Tableau2[[#This Row],[Nbr_Pers_deplacement_forcé]]/Tableau2[[#This Row],[Population]]</f>
        <v>2.9153311216882329E-2</v>
      </c>
      <c r="H54" s="7">
        <v>19</v>
      </c>
      <c r="I54" s="7">
        <v>23</v>
      </c>
      <c r="J54" s="7">
        <f t="shared" si="0"/>
        <v>0</v>
      </c>
      <c r="K54" s="7">
        <f t="shared" si="1"/>
        <v>1</v>
      </c>
      <c r="L54" s="7">
        <f t="shared" si="2"/>
        <v>0</v>
      </c>
      <c r="M54" s="13">
        <f>(Tableau2[[#This Row],[Indicateur_poids des personne deplacés]]*40%)+(Tableau2[[#This Row],[Indicateur_Décés]]*40%)+(Tableau2[[#This Row],[Indicateur_Bléssées]]*20%)</f>
        <v>0.4</v>
      </c>
    </row>
    <row r="55" spans="1:13" hidden="1" x14ac:dyDescent="0.35">
      <c r="A55" s="6">
        <v>2022</v>
      </c>
      <c r="B55" s="7" t="s">
        <v>36</v>
      </c>
      <c r="C55" s="7" t="s">
        <v>100</v>
      </c>
      <c r="D55" s="7" t="s">
        <v>101</v>
      </c>
      <c r="E55" s="7">
        <v>1668716.788074068</v>
      </c>
      <c r="F55" s="14">
        <v>6555</v>
      </c>
      <c r="G55" s="36">
        <f>Tableau2[[#This Row],[Nbr_Pers_deplacement_forcé]]/Tableau2[[#This Row],[Population]]</f>
        <v>3.9281680671322209E-3</v>
      </c>
      <c r="H55" s="7"/>
      <c r="I55" s="7"/>
      <c r="J55" s="7">
        <f t="shared" si="0"/>
        <v>0</v>
      </c>
      <c r="K55" s="7">
        <f t="shared" si="1"/>
        <v>0</v>
      </c>
      <c r="L55" s="7">
        <f t="shared" si="2"/>
        <v>0</v>
      </c>
      <c r="M55" s="13">
        <f>(Tableau2[[#This Row],[Indicateur_poids des personne deplacés]]*40%)+(Tableau2[[#This Row],[Indicateur_Décés]]*40%)+(Tableau2[[#This Row],[Indicateur_Bléssées]]*20%)</f>
        <v>0</v>
      </c>
    </row>
    <row r="56" spans="1:13" hidden="1" x14ac:dyDescent="0.35">
      <c r="A56" s="6">
        <v>2022</v>
      </c>
      <c r="B56" s="7" t="s">
        <v>36</v>
      </c>
      <c r="C56" s="7" t="s">
        <v>47</v>
      </c>
      <c r="D56" s="7" t="s">
        <v>48</v>
      </c>
      <c r="E56" s="7">
        <v>510527.35223436775</v>
      </c>
      <c r="F56" s="14">
        <v>0</v>
      </c>
      <c r="G56" s="36">
        <f>Tableau2[[#This Row],[Nbr_Pers_deplacement_forcé]]/Tableau2[[#This Row],[Population]]</f>
        <v>0</v>
      </c>
      <c r="H56" s="7">
        <v>8</v>
      </c>
      <c r="I56" s="7">
        <v>18</v>
      </c>
      <c r="J56" s="7">
        <f t="shared" si="0"/>
        <v>0</v>
      </c>
      <c r="K56" s="7">
        <f t="shared" si="1"/>
        <v>1</v>
      </c>
      <c r="L56" s="7">
        <f t="shared" si="2"/>
        <v>0</v>
      </c>
      <c r="M56" s="13">
        <f>(Tableau2[[#This Row],[Indicateur_poids des personne deplacés]]*40%)+(Tableau2[[#This Row],[Indicateur_Décés]]*40%)+(Tableau2[[#This Row],[Indicateur_Bléssées]]*20%)</f>
        <v>0.4</v>
      </c>
    </row>
    <row r="57" spans="1:13" hidden="1" x14ac:dyDescent="0.35">
      <c r="A57" s="6">
        <v>2022</v>
      </c>
      <c r="B57" s="7" t="s">
        <v>36</v>
      </c>
      <c r="C57" s="7" t="s">
        <v>47</v>
      </c>
      <c r="D57" s="7" t="s">
        <v>49</v>
      </c>
      <c r="E57" s="7">
        <v>166031.22177457111</v>
      </c>
      <c r="F57" s="14">
        <v>111125</v>
      </c>
      <c r="G57" s="36">
        <f>Tableau2[[#This Row],[Nbr_Pers_deplacement_forcé]]/Tableau2[[#This Row],[Population]]</f>
        <v>0.66930182656175341</v>
      </c>
      <c r="H57" s="7"/>
      <c r="I57" s="7"/>
      <c r="J57" s="7">
        <f t="shared" si="0"/>
        <v>1</v>
      </c>
      <c r="K57" s="7">
        <f t="shared" si="1"/>
        <v>0</v>
      </c>
      <c r="L57" s="7">
        <f t="shared" si="2"/>
        <v>0</v>
      </c>
      <c r="M57" s="13">
        <f>(Tableau2[[#This Row],[Indicateur_poids des personne deplacés]]*40%)+(Tableau2[[#This Row],[Indicateur_Décés]]*40%)+(Tableau2[[#This Row],[Indicateur_Bléssées]]*20%)</f>
        <v>0.4</v>
      </c>
    </row>
    <row r="58" spans="1:13" hidden="1" x14ac:dyDescent="0.35">
      <c r="A58" s="6">
        <v>2022</v>
      </c>
      <c r="B58" s="7" t="s">
        <v>36</v>
      </c>
      <c r="C58" s="7" t="s">
        <v>47</v>
      </c>
      <c r="D58" s="7" t="s">
        <v>50</v>
      </c>
      <c r="E58" s="7">
        <v>443716.19743377622</v>
      </c>
      <c r="F58" s="14">
        <v>35669</v>
      </c>
      <c r="G58" s="36">
        <f>Tableau2[[#This Row],[Nbr_Pers_deplacement_forcé]]/Tableau2[[#This Row],[Population]]</f>
        <v>8.0386968531441838E-2</v>
      </c>
      <c r="H58" s="7">
        <v>42</v>
      </c>
      <c r="I58" s="7">
        <v>7</v>
      </c>
      <c r="J58" s="7">
        <f t="shared" si="0"/>
        <v>0</v>
      </c>
      <c r="K58" s="7">
        <f t="shared" si="1"/>
        <v>1</v>
      </c>
      <c r="L58" s="7">
        <f t="shared" si="2"/>
        <v>0</v>
      </c>
      <c r="M58" s="13">
        <f>(Tableau2[[#This Row],[Indicateur_poids des personne deplacés]]*40%)+(Tableau2[[#This Row],[Indicateur_Décés]]*40%)+(Tableau2[[#This Row],[Indicateur_Bléssées]]*20%)</f>
        <v>0.4</v>
      </c>
    </row>
    <row r="59" spans="1:13" hidden="1" x14ac:dyDescent="0.35">
      <c r="A59" s="6">
        <v>2022</v>
      </c>
      <c r="B59" s="7" t="s">
        <v>36</v>
      </c>
      <c r="C59" s="7" t="s">
        <v>13</v>
      </c>
      <c r="D59" s="7" t="s">
        <v>102</v>
      </c>
      <c r="E59" s="7">
        <v>284573.86494506046</v>
      </c>
      <c r="F59" s="14">
        <v>0</v>
      </c>
      <c r="G59" s="36">
        <f>Tableau2[[#This Row],[Nbr_Pers_deplacement_forcé]]/Tableau2[[#This Row],[Population]]</f>
        <v>0</v>
      </c>
      <c r="H59" s="7"/>
      <c r="I59" s="7"/>
      <c r="J59" s="7">
        <f t="shared" si="0"/>
        <v>0</v>
      </c>
      <c r="K59" s="7">
        <f t="shared" si="1"/>
        <v>0</v>
      </c>
      <c r="L59" s="7">
        <f t="shared" si="2"/>
        <v>0</v>
      </c>
      <c r="M59" s="13">
        <f>(Tableau2[[#This Row],[Indicateur_poids des personne deplacés]]*40%)+(Tableau2[[#This Row],[Indicateur_Décés]]*40%)+(Tableau2[[#This Row],[Indicateur_Bléssées]]*20%)</f>
        <v>0</v>
      </c>
    </row>
    <row r="60" spans="1:13" hidden="1" x14ac:dyDescent="0.35">
      <c r="A60" s="6">
        <v>2022</v>
      </c>
      <c r="B60" s="7" t="s">
        <v>36</v>
      </c>
      <c r="C60" s="7" t="s">
        <v>13</v>
      </c>
      <c r="D60" s="7" t="s">
        <v>103</v>
      </c>
      <c r="E60" s="7">
        <v>101016.46452326399</v>
      </c>
      <c r="F60" s="14">
        <v>0</v>
      </c>
      <c r="G60" s="36">
        <f>Tableau2[[#This Row],[Nbr_Pers_deplacement_forcé]]/Tableau2[[#This Row],[Population]]</f>
        <v>0</v>
      </c>
      <c r="H60" s="7">
        <v>1</v>
      </c>
      <c r="I60" s="7"/>
      <c r="J60" s="7">
        <f t="shared" si="0"/>
        <v>0</v>
      </c>
      <c r="K60" s="7">
        <f t="shared" si="1"/>
        <v>1</v>
      </c>
      <c r="L60" s="7">
        <f t="shared" si="2"/>
        <v>0</v>
      </c>
      <c r="M60" s="13">
        <f>(Tableau2[[#This Row],[Indicateur_poids des personne deplacés]]*40%)+(Tableau2[[#This Row],[Indicateur_Décés]]*40%)+(Tableau2[[#This Row],[Indicateur_Bléssées]]*20%)</f>
        <v>0.4</v>
      </c>
    </row>
    <row r="61" spans="1:13" hidden="1" x14ac:dyDescent="0.35">
      <c r="A61" s="6">
        <v>2022</v>
      </c>
      <c r="B61" s="7" t="s">
        <v>36</v>
      </c>
      <c r="C61" s="7" t="s">
        <v>13</v>
      </c>
      <c r="D61" s="7" t="s">
        <v>104</v>
      </c>
      <c r="E61" s="7">
        <v>86547.512898495537</v>
      </c>
      <c r="F61" s="14">
        <v>8596</v>
      </c>
      <c r="G61" s="36">
        <f>Tableau2[[#This Row],[Nbr_Pers_deplacement_forcé]]/Tableau2[[#This Row],[Population]]</f>
        <v>9.9321167207676336E-2</v>
      </c>
      <c r="H61" s="7">
        <v>1</v>
      </c>
      <c r="I61" s="7"/>
      <c r="J61" s="7">
        <f t="shared" si="0"/>
        <v>0</v>
      </c>
      <c r="K61" s="7">
        <f t="shared" si="1"/>
        <v>1</v>
      </c>
      <c r="L61" s="7">
        <f t="shared" si="2"/>
        <v>0</v>
      </c>
      <c r="M61" s="13">
        <f>(Tableau2[[#This Row],[Indicateur_poids des personne deplacés]]*40%)+(Tableau2[[#This Row],[Indicateur_Décés]]*40%)+(Tableau2[[#This Row],[Indicateur_Bléssées]]*20%)</f>
        <v>0.4</v>
      </c>
    </row>
    <row r="62" spans="1:13" hidden="1" x14ac:dyDescent="0.35">
      <c r="A62" s="6">
        <v>2022</v>
      </c>
      <c r="B62" s="7" t="s">
        <v>36</v>
      </c>
      <c r="C62" s="7" t="s">
        <v>18</v>
      </c>
      <c r="D62" s="7" t="s">
        <v>105</v>
      </c>
      <c r="E62" s="7">
        <v>466474.34717775375</v>
      </c>
      <c r="F62" s="14">
        <v>0</v>
      </c>
      <c r="G62" s="36">
        <f>Tableau2[[#This Row],[Nbr_Pers_deplacement_forcé]]/Tableau2[[#This Row],[Population]]</f>
        <v>0</v>
      </c>
      <c r="H62" s="7"/>
      <c r="I62" s="7"/>
      <c r="J62" s="7">
        <f t="shared" si="0"/>
        <v>0</v>
      </c>
      <c r="K62" s="7">
        <f t="shared" si="1"/>
        <v>0</v>
      </c>
      <c r="L62" s="7">
        <f t="shared" si="2"/>
        <v>0</v>
      </c>
      <c r="M62" s="13">
        <f>(Tableau2[[#This Row],[Indicateur_poids des personne deplacés]]*40%)+(Tableau2[[#This Row],[Indicateur_Décés]]*40%)+(Tableau2[[#This Row],[Indicateur_Bléssées]]*20%)</f>
        <v>0</v>
      </c>
    </row>
    <row r="63" spans="1:13" hidden="1" x14ac:dyDescent="0.35">
      <c r="A63" s="6">
        <v>2022</v>
      </c>
      <c r="B63" s="7" t="s">
        <v>36</v>
      </c>
      <c r="C63" s="7" t="s">
        <v>18</v>
      </c>
      <c r="D63" s="7" t="s">
        <v>51</v>
      </c>
      <c r="E63" s="7">
        <v>124310.78494653857</v>
      </c>
      <c r="F63" s="14">
        <v>65170</v>
      </c>
      <c r="G63" s="36">
        <f>Tableau2[[#This Row],[Nbr_Pers_deplacement_forcé]]/Tableau2[[#This Row],[Population]]</f>
        <v>0.52425057108300932</v>
      </c>
      <c r="H63" s="7"/>
      <c r="I63" s="7"/>
      <c r="J63" s="7">
        <f t="shared" si="0"/>
        <v>1</v>
      </c>
      <c r="K63" s="7">
        <f t="shared" si="1"/>
        <v>0</v>
      </c>
      <c r="L63" s="7">
        <f t="shared" si="2"/>
        <v>0</v>
      </c>
      <c r="M63" s="13">
        <f>(Tableau2[[#This Row],[Indicateur_poids des personne deplacés]]*40%)+(Tableau2[[#This Row],[Indicateur_Décés]]*40%)+(Tableau2[[#This Row],[Indicateur_Bléssées]]*20%)</f>
        <v>0.4</v>
      </c>
    </row>
    <row r="64" spans="1:13" hidden="1" x14ac:dyDescent="0.35">
      <c r="A64" s="6">
        <v>2022</v>
      </c>
      <c r="B64" s="7" t="s">
        <v>36</v>
      </c>
      <c r="C64" s="7" t="s">
        <v>106</v>
      </c>
      <c r="D64" s="7" t="s">
        <v>107</v>
      </c>
      <c r="E64" s="7">
        <v>401641.78992645524</v>
      </c>
      <c r="F64" s="14">
        <v>0</v>
      </c>
      <c r="G64" s="36">
        <f>Tableau2[[#This Row],[Nbr_Pers_deplacement_forcé]]/Tableau2[[#This Row],[Population]]</f>
        <v>0</v>
      </c>
      <c r="H64" s="7"/>
      <c r="I64" s="7"/>
      <c r="J64" s="7">
        <f t="shared" si="0"/>
        <v>0</v>
      </c>
      <c r="K64" s="7">
        <f t="shared" si="1"/>
        <v>0</v>
      </c>
      <c r="L64" s="7">
        <f t="shared" si="2"/>
        <v>0</v>
      </c>
      <c r="M64" s="13">
        <f>(Tableau2[[#This Row],[Indicateur_poids des personne deplacés]]*40%)+(Tableau2[[#This Row],[Indicateur_Décés]]*40%)+(Tableau2[[#This Row],[Indicateur_Bléssées]]*20%)</f>
        <v>0</v>
      </c>
    </row>
    <row r="65" spans="1:13" hidden="1" x14ac:dyDescent="0.35">
      <c r="A65" s="6">
        <v>2022</v>
      </c>
      <c r="B65" s="7" t="s">
        <v>36</v>
      </c>
      <c r="C65" s="7" t="s">
        <v>106</v>
      </c>
      <c r="D65" s="7" t="s">
        <v>108</v>
      </c>
      <c r="E65" s="7">
        <v>503582.60729145806</v>
      </c>
      <c r="F65" s="14">
        <v>0</v>
      </c>
      <c r="G65" s="36">
        <f>Tableau2[[#This Row],[Nbr_Pers_deplacement_forcé]]/Tableau2[[#This Row],[Population]]</f>
        <v>0</v>
      </c>
      <c r="H65" s="7"/>
      <c r="I65" s="7"/>
      <c r="J65" s="7">
        <f t="shared" si="0"/>
        <v>0</v>
      </c>
      <c r="K65" s="7">
        <f t="shared" si="1"/>
        <v>0</v>
      </c>
      <c r="L65" s="7">
        <f t="shared" si="2"/>
        <v>0</v>
      </c>
      <c r="M65" s="13">
        <f>(Tableau2[[#This Row],[Indicateur_poids des personne deplacés]]*40%)+(Tableau2[[#This Row],[Indicateur_Décés]]*40%)+(Tableau2[[#This Row],[Indicateur_Bléssées]]*20%)</f>
        <v>0</v>
      </c>
    </row>
    <row r="66" spans="1:13" hidden="1" x14ac:dyDescent="0.35">
      <c r="A66" s="6">
        <v>2022</v>
      </c>
      <c r="B66" s="7" t="s">
        <v>36</v>
      </c>
      <c r="C66" s="7" t="s">
        <v>106</v>
      </c>
      <c r="D66" s="7" t="s">
        <v>109</v>
      </c>
      <c r="E66" s="7">
        <v>138815.36922053504</v>
      </c>
      <c r="F66" s="14">
        <v>0</v>
      </c>
      <c r="G66" s="36">
        <f>Tableau2[[#This Row],[Nbr_Pers_deplacement_forcé]]/Tableau2[[#This Row],[Population]]</f>
        <v>0</v>
      </c>
      <c r="H66" s="7">
        <v>2</v>
      </c>
      <c r="I66" s="7">
        <v>11</v>
      </c>
      <c r="J66" s="7">
        <f t="shared" si="0"/>
        <v>0</v>
      </c>
      <c r="K66" s="7">
        <f t="shared" si="1"/>
        <v>1</v>
      </c>
      <c r="L66" s="7">
        <f t="shared" si="2"/>
        <v>0</v>
      </c>
      <c r="M66" s="13">
        <f>(Tableau2[[#This Row],[Indicateur_poids des personne deplacés]]*40%)+(Tableau2[[#This Row],[Indicateur_Décés]]*40%)+(Tableau2[[#This Row],[Indicateur_Bléssées]]*20%)</f>
        <v>0.4</v>
      </c>
    </row>
    <row r="67" spans="1:13" hidden="1" x14ac:dyDescent="0.35">
      <c r="A67" s="6">
        <v>2022</v>
      </c>
      <c r="B67" s="7" t="s">
        <v>36</v>
      </c>
      <c r="C67" s="7" t="s">
        <v>29</v>
      </c>
      <c r="D67" s="7" t="s">
        <v>110</v>
      </c>
      <c r="E67" s="7">
        <v>22356.34333330152</v>
      </c>
      <c r="F67" s="14">
        <v>0</v>
      </c>
      <c r="G67" s="36">
        <f>Tableau2[[#This Row],[Nbr_Pers_deplacement_forcé]]/Tableau2[[#This Row],[Population]]</f>
        <v>0</v>
      </c>
      <c r="H67" s="7"/>
      <c r="I67" s="7"/>
      <c r="J67" s="7">
        <f t="shared" ref="J67:J130" si="3">IF(G67&gt;=20%,1,0)</f>
        <v>0</v>
      </c>
      <c r="K67" s="7">
        <f t="shared" ref="K67:K130" si="4">IF(H67&gt;0,1,0)</f>
        <v>0</v>
      </c>
      <c r="L67" s="7">
        <f t="shared" ref="L67:L130" si="5">IF(I67&gt;50,1,0)</f>
        <v>0</v>
      </c>
      <c r="M67" s="13">
        <f>(Tableau2[[#This Row],[Indicateur_poids des personne deplacés]]*40%)+(Tableau2[[#This Row],[Indicateur_Décés]]*40%)+(Tableau2[[#This Row],[Indicateur_Bléssées]]*20%)</f>
        <v>0</v>
      </c>
    </row>
    <row r="68" spans="1:13" hidden="1" x14ac:dyDescent="0.35">
      <c r="A68" s="6">
        <v>2022</v>
      </c>
      <c r="B68" s="7" t="s">
        <v>36</v>
      </c>
      <c r="C68" s="7" t="s">
        <v>29</v>
      </c>
      <c r="D68" s="7" t="s">
        <v>111</v>
      </c>
      <c r="E68" s="7">
        <v>17242.010149984846</v>
      </c>
      <c r="F68" s="14">
        <v>0</v>
      </c>
      <c r="G68" s="36">
        <f>Tableau2[[#This Row],[Nbr_Pers_deplacement_forcé]]/Tableau2[[#This Row],[Population]]</f>
        <v>0</v>
      </c>
      <c r="H68" s="7">
        <v>200</v>
      </c>
      <c r="I68" s="7">
        <v>30</v>
      </c>
      <c r="J68" s="7">
        <f t="shared" si="3"/>
        <v>0</v>
      </c>
      <c r="K68" s="7">
        <f t="shared" si="4"/>
        <v>1</v>
      </c>
      <c r="L68" s="7">
        <f t="shared" si="5"/>
        <v>0</v>
      </c>
      <c r="M68" s="13">
        <f>(Tableau2[[#This Row],[Indicateur_poids des personne deplacés]]*40%)+(Tableau2[[#This Row],[Indicateur_Décés]]*40%)+(Tableau2[[#This Row],[Indicateur_Bléssées]]*20%)</f>
        <v>0.4</v>
      </c>
    </row>
    <row r="69" spans="1:13" hidden="1" x14ac:dyDescent="0.35">
      <c r="A69" s="6">
        <v>2022</v>
      </c>
      <c r="B69" s="7" t="s">
        <v>36</v>
      </c>
      <c r="C69" s="7" t="s">
        <v>12</v>
      </c>
      <c r="D69" s="7" t="s">
        <v>112</v>
      </c>
      <c r="E69" s="7">
        <v>263021.00376537844</v>
      </c>
      <c r="F69" s="14">
        <v>0</v>
      </c>
      <c r="G69" s="36">
        <f>Tableau2[[#This Row],[Nbr_Pers_deplacement_forcé]]/Tableau2[[#This Row],[Population]]</f>
        <v>0</v>
      </c>
      <c r="H69" s="7"/>
      <c r="I69" s="7"/>
      <c r="J69" s="7">
        <f t="shared" si="3"/>
        <v>0</v>
      </c>
      <c r="K69" s="7">
        <f t="shared" si="4"/>
        <v>0</v>
      </c>
      <c r="L69" s="7">
        <f t="shared" si="5"/>
        <v>0</v>
      </c>
      <c r="M69" s="13">
        <f>(Tableau2[[#This Row],[Indicateur_poids des personne deplacés]]*40%)+(Tableau2[[#This Row],[Indicateur_Décés]]*40%)+(Tableau2[[#This Row],[Indicateur_Bléssées]]*20%)</f>
        <v>0</v>
      </c>
    </row>
    <row r="70" spans="1:13" hidden="1" x14ac:dyDescent="0.35">
      <c r="A70" s="6">
        <v>2022</v>
      </c>
      <c r="B70" s="7" t="s">
        <v>36</v>
      </c>
      <c r="C70" s="7" t="s">
        <v>12</v>
      </c>
      <c r="D70" s="7" t="s">
        <v>52</v>
      </c>
      <c r="E70" s="7">
        <v>279093.4033101282</v>
      </c>
      <c r="F70" s="14">
        <v>46615</v>
      </c>
      <c r="G70" s="36">
        <f>Tableau2[[#This Row],[Nbr_Pers_deplacement_forcé]]/Tableau2[[#This Row],[Population]]</f>
        <v>0.16702293729315229</v>
      </c>
      <c r="H70" s="7">
        <v>27</v>
      </c>
      <c r="I70" s="7"/>
      <c r="J70" s="7">
        <f t="shared" si="3"/>
        <v>0</v>
      </c>
      <c r="K70" s="7">
        <f t="shared" si="4"/>
        <v>1</v>
      </c>
      <c r="L70" s="7">
        <f t="shared" si="5"/>
        <v>0</v>
      </c>
      <c r="M70" s="13">
        <f>(Tableau2[[#This Row],[Indicateur_poids des personne deplacés]]*40%)+(Tableau2[[#This Row],[Indicateur_Décés]]*40%)+(Tableau2[[#This Row],[Indicateur_Bléssées]]*20%)</f>
        <v>0.4</v>
      </c>
    </row>
    <row r="71" spans="1:13" hidden="1" x14ac:dyDescent="0.35">
      <c r="A71" s="6">
        <v>2022</v>
      </c>
      <c r="B71" s="7" t="s">
        <v>36</v>
      </c>
      <c r="C71" s="7" t="s">
        <v>12</v>
      </c>
      <c r="D71" s="7" t="s">
        <v>113</v>
      </c>
      <c r="E71" s="7">
        <v>217402.88904290408</v>
      </c>
      <c r="F71" s="14">
        <v>82095</v>
      </c>
      <c r="G71" s="36">
        <f>Tableau2[[#This Row],[Nbr_Pers_deplacement_forcé]]/Tableau2[[#This Row],[Population]]</f>
        <v>0.37761687694867152</v>
      </c>
      <c r="H71" s="7"/>
      <c r="I71" s="7"/>
      <c r="J71" s="7">
        <f t="shared" si="3"/>
        <v>1</v>
      </c>
      <c r="K71" s="7">
        <f t="shared" si="4"/>
        <v>0</v>
      </c>
      <c r="L71" s="7">
        <f t="shared" si="5"/>
        <v>0</v>
      </c>
      <c r="M71" s="13">
        <f>(Tableau2[[#This Row],[Indicateur_poids des personne deplacés]]*40%)+(Tableau2[[#This Row],[Indicateur_Décés]]*40%)+(Tableau2[[#This Row],[Indicateur_Bléssées]]*20%)</f>
        <v>0.4</v>
      </c>
    </row>
    <row r="72" spans="1:13" hidden="1" x14ac:dyDescent="0.35">
      <c r="A72" s="6">
        <v>2022</v>
      </c>
      <c r="B72" s="7" t="s">
        <v>36</v>
      </c>
      <c r="C72" s="7" t="s">
        <v>12</v>
      </c>
      <c r="D72" s="7" t="s">
        <v>114</v>
      </c>
      <c r="E72" s="7">
        <v>31464.635598071316</v>
      </c>
      <c r="F72" s="14">
        <v>0</v>
      </c>
      <c r="G72" s="36">
        <f>Tableau2[[#This Row],[Nbr_Pers_deplacement_forcé]]/Tableau2[[#This Row],[Population]]</f>
        <v>0</v>
      </c>
      <c r="H72" s="7"/>
      <c r="I72" s="7"/>
      <c r="J72" s="7">
        <f t="shared" si="3"/>
        <v>0</v>
      </c>
      <c r="K72" s="7">
        <f t="shared" si="4"/>
        <v>0</v>
      </c>
      <c r="L72" s="7">
        <f t="shared" si="5"/>
        <v>0</v>
      </c>
      <c r="M72" s="13">
        <f>(Tableau2[[#This Row],[Indicateur_poids des personne deplacés]]*40%)+(Tableau2[[#This Row],[Indicateur_Décés]]*40%)+(Tableau2[[#This Row],[Indicateur_Bléssées]]*20%)</f>
        <v>0</v>
      </c>
    </row>
    <row r="73" spans="1:13" hidden="1" x14ac:dyDescent="0.35">
      <c r="A73" s="9">
        <v>2023</v>
      </c>
      <c r="B73" s="7" t="s">
        <v>36</v>
      </c>
      <c r="C73" s="7" t="s">
        <v>26</v>
      </c>
      <c r="D73" s="7" t="s">
        <v>57</v>
      </c>
      <c r="E73" s="7">
        <v>226616.96546386601</v>
      </c>
      <c r="F73" s="14">
        <v>0</v>
      </c>
      <c r="G73" s="36">
        <f>Tableau2[[#This Row],[Nbr_Pers_deplacement_forcé]]/Tableau2[[#This Row],[Population]]</f>
        <v>0</v>
      </c>
      <c r="H73" s="7"/>
      <c r="I73" s="7"/>
      <c r="J73" s="7">
        <f t="shared" si="3"/>
        <v>0</v>
      </c>
      <c r="K73" s="7">
        <f t="shared" si="4"/>
        <v>0</v>
      </c>
      <c r="L73" s="7">
        <f t="shared" si="5"/>
        <v>0</v>
      </c>
      <c r="M73" s="13">
        <f>(Tableau2[[#This Row],[Indicateur_poids des personne deplacés]]*40%)+(Tableau2[[#This Row],[Indicateur_Décés]]*40%)+(Tableau2[[#This Row],[Indicateur_Bléssées]]*20%)</f>
        <v>0</v>
      </c>
    </row>
    <row r="74" spans="1:13" hidden="1" x14ac:dyDescent="0.35">
      <c r="A74" s="6">
        <v>2023</v>
      </c>
      <c r="B74" s="7" t="s">
        <v>36</v>
      </c>
      <c r="C74" s="7" t="s">
        <v>26</v>
      </c>
      <c r="D74" s="7" t="s">
        <v>58</v>
      </c>
      <c r="E74" s="7">
        <v>86526.297177973858</v>
      </c>
      <c r="F74" s="14">
        <v>0</v>
      </c>
      <c r="G74" s="36">
        <f>Tableau2[[#This Row],[Nbr_Pers_deplacement_forcé]]/Tableau2[[#This Row],[Population]]</f>
        <v>0</v>
      </c>
      <c r="H74" s="7"/>
      <c r="I74" s="7"/>
      <c r="J74" s="7">
        <f t="shared" si="3"/>
        <v>0</v>
      </c>
      <c r="K74" s="7">
        <f t="shared" si="4"/>
        <v>0</v>
      </c>
      <c r="L74" s="7">
        <f t="shared" si="5"/>
        <v>0</v>
      </c>
      <c r="M74" s="13">
        <f>(Tableau2[[#This Row],[Indicateur_poids des personne deplacés]]*40%)+(Tableau2[[#This Row],[Indicateur_Décés]]*40%)+(Tableau2[[#This Row],[Indicateur_Bléssées]]*20%)</f>
        <v>0</v>
      </c>
    </row>
    <row r="75" spans="1:13" hidden="1" x14ac:dyDescent="0.35">
      <c r="A75" s="6">
        <v>2023</v>
      </c>
      <c r="B75" s="7" t="s">
        <v>36</v>
      </c>
      <c r="C75" s="7" t="s">
        <v>26</v>
      </c>
      <c r="D75" s="7" t="s">
        <v>59</v>
      </c>
      <c r="E75" s="7">
        <v>98886.881538236048</v>
      </c>
      <c r="F75" s="14">
        <v>0</v>
      </c>
      <c r="G75" s="36">
        <f>Tableau2[[#This Row],[Nbr_Pers_deplacement_forcé]]/Tableau2[[#This Row],[Population]]</f>
        <v>0</v>
      </c>
      <c r="H75" s="7"/>
      <c r="I75" s="7"/>
      <c r="J75" s="7">
        <f t="shared" si="3"/>
        <v>0</v>
      </c>
      <c r="K75" s="7">
        <f t="shared" si="4"/>
        <v>0</v>
      </c>
      <c r="L75" s="7">
        <f t="shared" si="5"/>
        <v>0</v>
      </c>
      <c r="M75" s="13">
        <f>(Tableau2[[#This Row],[Indicateur_poids des personne deplacés]]*40%)+(Tableau2[[#This Row],[Indicateur_Décés]]*40%)+(Tableau2[[#This Row],[Indicateur_Bléssées]]*20%)</f>
        <v>0</v>
      </c>
    </row>
    <row r="76" spans="1:13" hidden="1" x14ac:dyDescent="0.35">
      <c r="A76" s="6">
        <v>2023</v>
      </c>
      <c r="B76" s="7" t="s">
        <v>36</v>
      </c>
      <c r="C76" s="7" t="s">
        <v>17</v>
      </c>
      <c r="D76" s="7" t="s">
        <v>60</v>
      </c>
      <c r="E76" s="7">
        <v>308074.57349151891</v>
      </c>
      <c r="F76" s="14">
        <v>0</v>
      </c>
      <c r="G76" s="36">
        <f>Tableau2[[#This Row],[Nbr_Pers_deplacement_forcé]]/Tableau2[[#This Row],[Population]]</f>
        <v>0</v>
      </c>
      <c r="H76" s="7"/>
      <c r="I76" s="7"/>
      <c r="J76" s="7">
        <f t="shared" si="3"/>
        <v>0</v>
      </c>
      <c r="K76" s="7">
        <f t="shared" si="4"/>
        <v>0</v>
      </c>
      <c r="L76" s="7">
        <f t="shared" si="5"/>
        <v>0</v>
      </c>
      <c r="M76" s="13">
        <f>(Tableau2[[#This Row],[Indicateur_poids des personne deplacés]]*40%)+(Tableau2[[#This Row],[Indicateur_Décés]]*40%)+(Tableau2[[#This Row],[Indicateur_Bléssées]]*20%)</f>
        <v>0</v>
      </c>
    </row>
    <row r="77" spans="1:13" hidden="1" x14ac:dyDescent="0.35">
      <c r="A77" s="6">
        <v>2023</v>
      </c>
      <c r="B77" s="7" t="s">
        <v>36</v>
      </c>
      <c r="C77" s="7" t="s">
        <v>17</v>
      </c>
      <c r="D77" s="7" t="s">
        <v>61</v>
      </c>
      <c r="E77" s="7">
        <v>281009.93595182145</v>
      </c>
      <c r="F77" s="14">
        <v>0</v>
      </c>
      <c r="G77" s="36">
        <f>Tableau2[[#This Row],[Nbr_Pers_deplacement_forcé]]/Tableau2[[#This Row],[Population]]</f>
        <v>0</v>
      </c>
      <c r="H77" s="7">
        <v>2</v>
      </c>
      <c r="I77" s="7"/>
      <c r="J77" s="7">
        <f t="shared" si="3"/>
        <v>0</v>
      </c>
      <c r="K77" s="7">
        <f t="shared" si="4"/>
        <v>1</v>
      </c>
      <c r="L77" s="7">
        <f t="shared" si="5"/>
        <v>0</v>
      </c>
      <c r="M77" s="13">
        <f>(Tableau2[[#This Row],[Indicateur_poids des personne deplacés]]*40%)+(Tableau2[[#This Row],[Indicateur_Décés]]*40%)+(Tableau2[[#This Row],[Indicateur_Bléssées]]*20%)</f>
        <v>0.4</v>
      </c>
    </row>
    <row r="78" spans="1:13" hidden="1" x14ac:dyDescent="0.35">
      <c r="A78" s="6">
        <v>2023</v>
      </c>
      <c r="B78" s="7" t="s">
        <v>36</v>
      </c>
      <c r="C78" s="7" t="s">
        <v>17</v>
      </c>
      <c r="D78" s="7" t="s">
        <v>62</v>
      </c>
      <c r="E78" s="7">
        <v>172029.80923571537</v>
      </c>
      <c r="F78" s="14">
        <v>0</v>
      </c>
      <c r="G78" s="36">
        <f>Tableau2[[#This Row],[Nbr_Pers_deplacement_forcé]]/Tableau2[[#This Row],[Population]]</f>
        <v>0</v>
      </c>
      <c r="H78" s="7"/>
      <c r="I78" s="7"/>
      <c r="J78" s="7">
        <f t="shared" si="3"/>
        <v>0</v>
      </c>
      <c r="K78" s="7">
        <f t="shared" si="4"/>
        <v>0</v>
      </c>
      <c r="L78" s="7">
        <f t="shared" si="5"/>
        <v>0</v>
      </c>
      <c r="M78" s="13">
        <f>(Tableau2[[#This Row],[Indicateur_poids des personne deplacés]]*40%)+(Tableau2[[#This Row],[Indicateur_Décés]]*40%)+(Tableau2[[#This Row],[Indicateur_Bléssées]]*20%)</f>
        <v>0</v>
      </c>
    </row>
    <row r="79" spans="1:13" hidden="1" x14ac:dyDescent="0.35">
      <c r="A79" s="6">
        <v>2023</v>
      </c>
      <c r="B79" s="7" t="s">
        <v>36</v>
      </c>
      <c r="C79" s="7" t="s">
        <v>20</v>
      </c>
      <c r="D79" s="7" t="s">
        <v>63</v>
      </c>
      <c r="E79" s="7">
        <v>111319.18222300209</v>
      </c>
      <c r="F79" s="14">
        <v>0</v>
      </c>
      <c r="G79" s="36">
        <f>Tableau2[[#This Row],[Nbr_Pers_deplacement_forcé]]/Tableau2[[#This Row],[Population]]</f>
        <v>0</v>
      </c>
      <c r="H79" s="7"/>
      <c r="I79" s="7"/>
      <c r="J79" s="7">
        <f t="shared" si="3"/>
        <v>0</v>
      </c>
      <c r="K79" s="7">
        <f t="shared" si="4"/>
        <v>0</v>
      </c>
      <c r="L79" s="7">
        <f t="shared" si="5"/>
        <v>0</v>
      </c>
      <c r="M79" s="13">
        <f>(Tableau2[[#This Row],[Indicateur_poids des personne deplacés]]*40%)+(Tableau2[[#This Row],[Indicateur_Décés]]*40%)+(Tableau2[[#This Row],[Indicateur_Bléssées]]*20%)</f>
        <v>0</v>
      </c>
    </row>
    <row r="80" spans="1:13" hidden="1" x14ac:dyDescent="0.35">
      <c r="A80" s="6">
        <v>2023</v>
      </c>
      <c r="B80" s="7" t="s">
        <v>36</v>
      </c>
      <c r="C80" s="7" t="s">
        <v>20</v>
      </c>
      <c r="D80" s="7" t="s">
        <v>64</v>
      </c>
      <c r="E80" s="7">
        <v>41053.734130232573</v>
      </c>
      <c r="F80" s="14">
        <v>0</v>
      </c>
      <c r="G80" s="36">
        <f>Tableau2[[#This Row],[Nbr_Pers_deplacement_forcé]]/Tableau2[[#This Row],[Population]]</f>
        <v>0</v>
      </c>
      <c r="H80" s="7">
        <v>2</v>
      </c>
      <c r="I80" s="7"/>
      <c r="J80" s="7">
        <f t="shared" si="3"/>
        <v>0</v>
      </c>
      <c r="K80" s="7">
        <f t="shared" si="4"/>
        <v>1</v>
      </c>
      <c r="L80" s="7">
        <f t="shared" si="5"/>
        <v>0</v>
      </c>
      <c r="M80" s="13">
        <f>(Tableau2[[#This Row],[Indicateur_poids des personne deplacés]]*40%)+(Tableau2[[#This Row],[Indicateur_Décés]]*40%)+(Tableau2[[#This Row],[Indicateur_Bléssées]]*20%)</f>
        <v>0.4</v>
      </c>
    </row>
    <row r="81" spans="1:13" hidden="1" x14ac:dyDescent="0.35">
      <c r="A81" s="6">
        <v>2023</v>
      </c>
      <c r="B81" s="7" t="s">
        <v>36</v>
      </c>
      <c r="C81" s="7" t="s">
        <v>28</v>
      </c>
      <c r="D81" s="7" t="s">
        <v>65</v>
      </c>
      <c r="E81" s="7">
        <v>338066.34039904445</v>
      </c>
      <c r="F81" s="14">
        <v>26455</v>
      </c>
      <c r="G81" s="36">
        <f>Tableau2[[#This Row],[Nbr_Pers_deplacement_forcé]]/Tableau2[[#This Row],[Population]]</f>
        <v>7.8253871618136336E-2</v>
      </c>
      <c r="H81" s="7">
        <v>0</v>
      </c>
      <c r="I81" s="7"/>
      <c r="J81" s="7">
        <f t="shared" si="3"/>
        <v>0</v>
      </c>
      <c r="K81" s="7">
        <f t="shared" si="4"/>
        <v>0</v>
      </c>
      <c r="L81" s="7">
        <f t="shared" si="5"/>
        <v>0</v>
      </c>
      <c r="M81" s="13">
        <f>(Tableau2[[#This Row],[Indicateur_poids des personne deplacés]]*40%)+(Tableau2[[#This Row],[Indicateur_Décés]]*40%)+(Tableau2[[#This Row],[Indicateur_Bléssées]]*20%)</f>
        <v>0</v>
      </c>
    </row>
    <row r="82" spans="1:13" hidden="1" x14ac:dyDescent="0.35">
      <c r="A82" s="6">
        <v>2023</v>
      </c>
      <c r="B82" s="7" t="s">
        <v>36</v>
      </c>
      <c r="C82" s="7" t="s">
        <v>28</v>
      </c>
      <c r="D82" s="7" t="s">
        <v>66</v>
      </c>
      <c r="E82" s="7">
        <v>294835.73998810159</v>
      </c>
      <c r="F82" s="14">
        <v>0</v>
      </c>
      <c r="G82" s="36">
        <f>Tableau2[[#This Row],[Nbr_Pers_deplacement_forcé]]/Tableau2[[#This Row],[Population]]</f>
        <v>0</v>
      </c>
      <c r="H82" s="7">
        <v>0</v>
      </c>
      <c r="I82" s="7"/>
      <c r="J82" s="7">
        <f t="shared" si="3"/>
        <v>0</v>
      </c>
      <c r="K82" s="7">
        <f t="shared" si="4"/>
        <v>0</v>
      </c>
      <c r="L82" s="7">
        <f t="shared" si="5"/>
        <v>0</v>
      </c>
      <c r="M82" s="13">
        <f>(Tableau2[[#This Row],[Indicateur_poids des personne deplacés]]*40%)+(Tableau2[[#This Row],[Indicateur_Décés]]*40%)+(Tableau2[[#This Row],[Indicateur_Bléssées]]*20%)</f>
        <v>0</v>
      </c>
    </row>
    <row r="83" spans="1:13" hidden="1" x14ac:dyDescent="0.35">
      <c r="A83" s="6">
        <v>2023</v>
      </c>
      <c r="B83" s="7" t="s">
        <v>36</v>
      </c>
      <c r="C83" s="7" t="s">
        <v>28</v>
      </c>
      <c r="D83" s="7" t="s">
        <v>67</v>
      </c>
      <c r="E83" s="7">
        <v>299507.23103347782</v>
      </c>
      <c r="F83" s="14">
        <v>0</v>
      </c>
      <c r="G83" s="36">
        <f>Tableau2[[#This Row],[Nbr_Pers_deplacement_forcé]]/Tableau2[[#This Row],[Population]]</f>
        <v>0</v>
      </c>
      <c r="H83" s="7">
        <v>0</v>
      </c>
      <c r="I83" s="7"/>
      <c r="J83" s="7">
        <f t="shared" si="3"/>
        <v>0</v>
      </c>
      <c r="K83" s="7">
        <f t="shared" si="4"/>
        <v>0</v>
      </c>
      <c r="L83" s="7">
        <f t="shared" si="5"/>
        <v>0</v>
      </c>
      <c r="M83" s="13">
        <f>(Tableau2[[#This Row],[Indicateur_poids des personne deplacés]]*40%)+(Tableau2[[#This Row],[Indicateur_Décés]]*40%)+(Tableau2[[#This Row],[Indicateur_Bléssées]]*20%)</f>
        <v>0</v>
      </c>
    </row>
    <row r="84" spans="1:13" hidden="1" x14ac:dyDescent="0.35">
      <c r="A84" s="6">
        <v>2023</v>
      </c>
      <c r="B84" s="7" t="s">
        <v>36</v>
      </c>
      <c r="C84" s="7" t="s">
        <v>21</v>
      </c>
      <c r="D84" s="7" t="s">
        <v>37</v>
      </c>
      <c r="E84" s="7">
        <v>129096.00407541168</v>
      </c>
      <c r="F84" s="14">
        <v>36966</v>
      </c>
      <c r="G84" s="36">
        <f>Tableau2[[#This Row],[Nbr_Pers_deplacement_forcé]]/Tableau2[[#This Row],[Population]]</f>
        <v>0.28634503650791732</v>
      </c>
      <c r="H84" s="7">
        <v>5</v>
      </c>
      <c r="I84" s="7"/>
      <c r="J84" s="7">
        <f t="shared" si="3"/>
        <v>1</v>
      </c>
      <c r="K84" s="7">
        <f t="shared" si="4"/>
        <v>1</v>
      </c>
      <c r="L84" s="7">
        <f t="shared" si="5"/>
        <v>0</v>
      </c>
      <c r="M84" s="13">
        <f>(Tableau2[[#This Row],[Indicateur_poids des personne deplacés]]*40%)+(Tableau2[[#This Row],[Indicateur_Décés]]*40%)+(Tableau2[[#This Row],[Indicateur_Bléssées]]*20%)</f>
        <v>0.8</v>
      </c>
    </row>
    <row r="85" spans="1:13" hidden="1" x14ac:dyDescent="0.35">
      <c r="A85" s="6">
        <v>2023</v>
      </c>
      <c r="B85" s="7" t="s">
        <v>36</v>
      </c>
      <c r="C85" s="7" t="s">
        <v>21</v>
      </c>
      <c r="D85" s="7" t="s">
        <v>68</v>
      </c>
      <c r="E85" s="7">
        <v>45339.060351357126</v>
      </c>
      <c r="F85" s="14">
        <v>0</v>
      </c>
      <c r="G85" s="36">
        <f>Tableau2[[#This Row],[Nbr_Pers_deplacement_forcé]]/Tableau2[[#This Row],[Population]]</f>
        <v>0</v>
      </c>
      <c r="H85" s="7"/>
      <c r="I85" s="7"/>
      <c r="J85" s="7">
        <f t="shared" si="3"/>
        <v>0</v>
      </c>
      <c r="K85" s="7">
        <f t="shared" si="4"/>
        <v>0</v>
      </c>
      <c r="L85" s="7">
        <f t="shared" si="5"/>
        <v>0</v>
      </c>
      <c r="M85" s="13">
        <f>(Tableau2[[#This Row],[Indicateur_poids des personne deplacés]]*40%)+(Tableau2[[#This Row],[Indicateur_Décés]]*40%)+(Tableau2[[#This Row],[Indicateur_Bléssées]]*20%)</f>
        <v>0</v>
      </c>
    </row>
    <row r="86" spans="1:13" hidden="1" x14ac:dyDescent="0.35">
      <c r="A86" s="6">
        <v>2023</v>
      </c>
      <c r="B86" s="7" t="s">
        <v>36</v>
      </c>
      <c r="C86" s="7" t="s">
        <v>27</v>
      </c>
      <c r="D86" s="7" t="s">
        <v>69</v>
      </c>
      <c r="E86" s="7">
        <v>64051.504406525048</v>
      </c>
      <c r="F86" s="14">
        <v>0</v>
      </c>
      <c r="G86" s="36">
        <f>Tableau2[[#This Row],[Nbr_Pers_deplacement_forcé]]/Tableau2[[#This Row],[Population]]</f>
        <v>0</v>
      </c>
      <c r="H86" s="7"/>
      <c r="I86" s="7"/>
      <c r="J86" s="7">
        <f t="shared" si="3"/>
        <v>0</v>
      </c>
      <c r="K86" s="7">
        <f t="shared" si="4"/>
        <v>0</v>
      </c>
      <c r="L86" s="7">
        <f t="shared" si="5"/>
        <v>0</v>
      </c>
      <c r="M86" s="13">
        <f>(Tableau2[[#This Row],[Indicateur_poids des personne deplacés]]*40%)+(Tableau2[[#This Row],[Indicateur_Décés]]*40%)+(Tableau2[[#This Row],[Indicateur_Bléssées]]*20%)</f>
        <v>0</v>
      </c>
    </row>
    <row r="87" spans="1:13" hidden="1" x14ac:dyDescent="0.35">
      <c r="A87" s="6">
        <v>2023</v>
      </c>
      <c r="B87" s="7" t="s">
        <v>36</v>
      </c>
      <c r="C87" s="7" t="s">
        <v>27</v>
      </c>
      <c r="D87" s="7" t="s">
        <v>70</v>
      </c>
      <c r="E87" s="7">
        <v>34490.035446022994</v>
      </c>
      <c r="F87" s="14">
        <v>0</v>
      </c>
      <c r="G87" s="36">
        <f>Tableau2[[#This Row],[Nbr_Pers_deplacement_forcé]]/Tableau2[[#This Row],[Population]]</f>
        <v>0</v>
      </c>
      <c r="H87" s="7"/>
      <c r="I87" s="7"/>
      <c r="J87" s="7">
        <f t="shared" si="3"/>
        <v>0</v>
      </c>
      <c r="K87" s="7">
        <f t="shared" si="4"/>
        <v>0</v>
      </c>
      <c r="L87" s="7">
        <f t="shared" si="5"/>
        <v>0</v>
      </c>
      <c r="M87" s="13">
        <f>(Tableau2[[#This Row],[Indicateur_poids des personne deplacés]]*40%)+(Tableau2[[#This Row],[Indicateur_Décés]]*40%)+(Tableau2[[#This Row],[Indicateur_Bléssées]]*20%)</f>
        <v>0</v>
      </c>
    </row>
    <row r="88" spans="1:13" hidden="1" x14ac:dyDescent="0.35">
      <c r="A88" s="6">
        <v>2023</v>
      </c>
      <c r="B88" s="7" t="s">
        <v>36</v>
      </c>
      <c r="C88" s="7" t="s">
        <v>38</v>
      </c>
      <c r="D88" s="7" t="s">
        <v>71</v>
      </c>
      <c r="E88" s="7">
        <v>224710.4145601319</v>
      </c>
      <c r="F88" s="14">
        <v>0</v>
      </c>
      <c r="G88" s="36">
        <f>Tableau2[[#This Row],[Nbr_Pers_deplacement_forcé]]/Tableau2[[#This Row],[Population]]</f>
        <v>0</v>
      </c>
      <c r="H88" s="7"/>
      <c r="I88" s="7"/>
      <c r="J88" s="7">
        <f t="shared" si="3"/>
        <v>0</v>
      </c>
      <c r="K88" s="7">
        <f t="shared" si="4"/>
        <v>0</v>
      </c>
      <c r="L88" s="7">
        <f t="shared" si="5"/>
        <v>0</v>
      </c>
      <c r="M88" s="13">
        <f>(Tableau2[[#This Row],[Indicateur_poids des personne deplacés]]*40%)+(Tableau2[[#This Row],[Indicateur_Décés]]*40%)+(Tableau2[[#This Row],[Indicateur_Bléssées]]*20%)</f>
        <v>0</v>
      </c>
    </row>
    <row r="89" spans="1:13" hidden="1" x14ac:dyDescent="0.35">
      <c r="A89" s="6">
        <v>2023</v>
      </c>
      <c r="B89" s="7" t="s">
        <v>36</v>
      </c>
      <c r="C89" s="7" t="s">
        <v>38</v>
      </c>
      <c r="D89" s="7" t="s">
        <v>72</v>
      </c>
      <c r="E89" s="7">
        <v>218177.60906186249</v>
      </c>
      <c r="F89" s="14">
        <v>0</v>
      </c>
      <c r="G89" s="36">
        <f>Tableau2[[#This Row],[Nbr_Pers_deplacement_forcé]]/Tableau2[[#This Row],[Population]]</f>
        <v>0</v>
      </c>
      <c r="H89" s="7"/>
      <c r="I89" s="7"/>
      <c r="J89" s="7">
        <f t="shared" si="3"/>
        <v>0</v>
      </c>
      <c r="K89" s="7">
        <f t="shared" si="4"/>
        <v>0</v>
      </c>
      <c r="L89" s="7">
        <f t="shared" si="5"/>
        <v>0</v>
      </c>
      <c r="M89" s="13">
        <f>(Tableau2[[#This Row],[Indicateur_poids des personne deplacés]]*40%)+(Tableau2[[#This Row],[Indicateur_Décés]]*40%)+(Tableau2[[#This Row],[Indicateur_Bléssées]]*20%)</f>
        <v>0</v>
      </c>
    </row>
    <row r="90" spans="1:13" hidden="1" x14ac:dyDescent="0.35">
      <c r="A90" s="6">
        <v>2023</v>
      </c>
      <c r="B90" s="7" t="s">
        <v>36</v>
      </c>
      <c r="C90" s="7" t="s">
        <v>38</v>
      </c>
      <c r="D90" s="7" t="s">
        <v>73</v>
      </c>
      <c r="E90" s="7">
        <v>134961.2960917603</v>
      </c>
      <c r="F90" s="14">
        <v>0</v>
      </c>
      <c r="G90" s="36">
        <f>Tableau2[[#This Row],[Nbr_Pers_deplacement_forcé]]/Tableau2[[#This Row],[Population]]</f>
        <v>0</v>
      </c>
      <c r="H90" s="7">
        <v>3</v>
      </c>
      <c r="I90" s="7">
        <v>7</v>
      </c>
      <c r="J90" s="7">
        <f t="shared" si="3"/>
        <v>0</v>
      </c>
      <c r="K90" s="7">
        <f t="shared" si="4"/>
        <v>1</v>
      </c>
      <c r="L90" s="7">
        <f t="shared" si="5"/>
        <v>0</v>
      </c>
      <c r="M90" s="13">
        <f>(Tableau2[[#This Row],[Indicateur_poids des personne deplacés]]*40%)+(Tableau2[[#This Row],[Indicateur_Décés]]*40%)+(Tableau2[[#This Row],[Indicateur_Bléssées]]*20%)</f>
        <v>0.4</v>
      </c>
    </row>
    <row r="91" spans="1:13" hidden="1" x14ac:dyDescent="0.35">
      <c r="A91" s="6">
        <v>2023</v>
      </c>
      <c r="B91" s="7" t="s">
        <v>36</v>
      </c>
      <c r="C91" s="7" t="s">
        <v>38</v>
      </c>
      <c r="D91" s="7" t="s">
        <v>39</v>
      </c>
      <c r="E91" s="7">
        <v>123670.93995870998</v>
      </c>
      <c r="F91" s="14">
        <v>0</v>
      </c>
      <c r="G91" s="36">
        <f>Tableau2[[#This Row],[Nbr_Pers_deplacement_forcé]]/Tableau2[[#This Row],[Population]]</f>
        <v>0</v>
      </c>
      <c r="H91" s="7">
        <v>31</v>
      </c>
      <c r="I91" s="7">
        <v>12</v>
      </c>
      <c r="J91" s="7">
        <f t="shared" si="3"/>
        <v>0</v>
      </c>
      <c r="K91" s="7">
        <f t="shared" si="4"/>
        <v>1</v>
      </c>
      <c r="L91" s="7">
        <f t="shared" si="5"/>
        <v>0</v>
      </c>
      <c r="M91" s="13">
        <f>(Tableau2[[#This Row],[Indicateur_poids des personne deplacés]]*40%)+(Tableau2[[#This Row],[Indicateur_Décés]]*40%)+(Tableau2[[#This Row],[Indicateur_Bléssées]]*20%)</f>
        <v>0.4</v>
      </c>
    </row>
    <row r="92" spans="1:13" hidden="1" x14ac:dyDescent="0.35">
      <c r="A92" s="6">
        <v>2023</v>
      </c>
      <c r="B92" s="7" t="s">
        <v>36</v>
      </c>
      <c r="C92" s="7" t="s">
        <v>25</v>
      </c>
      <c r="D92" s="7" t="s">
        <v>74</v>
      </c>
      <c r="E92" s="7">
        <v>301426.28514516325</v>
      </c>
      <c r="F92" s="14">
        <v>0</v>
      </c>
      <c r="G92" s="36">
        <f>Tableau2[[#This Row],[Nbr_Pers_deplacement_forcé]]/Tableau2[[#This Row],[Population]]</f>
        <v>0</v>
      </c>
      <c r="H92" s="7"/>
      <c r="I92" s="7"/>
      <c r="J92" s="7">
        <f t="shared" si="3"/>
        <v>0</v>
      </c>
      <c r="K92" s="7">
        <f t="shared" si="4"/>
        <v>0</v>
      </c>
      <c r="L92" s="7">
        <f t="shared" si="5"/>
        <v>0</v>
      </c>
      <c r="M92" s="13">
        <f>(Tableau2[[#This Row],[Indicateur_poids des personne deplacés]]*40%)+(Tableau2[[#This Row],[Indicateur_Décés]]*40%)+(Tableau2[[#This Row],[Indicateur_Bléssées]]*20%)</f>
        <v>0</v>
      </c>
    </row>
    <row r="93" spans="1:13" hidden="1" x14ac:dyDescent="0.35">
      <c r="A93" s="6">
        <v>2023</v>
      </c>
      <c r="B93" s="7" t="s">
        <v>36</v>
      </c>
      <c r="C93" s="7" t="s">
        <v>25</v>
      </c>
      <c r="D93" s="7" t="s">
        <v>75</v>
      </c>
      <c r="E93" s="7">
        <v>365588.20039330533</v>
      </c>
      <c r="F93" s="14">
        <v>0</v>
      </c>
      <c r="G93" s="36">
        <f>Tableau2[[#This Row],[Nbr_Pers_deplacement_forcé]]/Tableau2[[#This Row],[Population]]</f>
        <v>0</v>
      </c>
      <c r="H93" s="7"/>
      <c r="I93" s="7"/>
      <c r="J93" s="7">
        <f t="shared" si="3"/>
        <v>0</v>
      </c>
      <c r="K93" s="7">
        <f t="shared" si="4"/>
        <v>0</v>
      </c>
      <c r="L93" s="7">
        <f t="shared" si="5"/>
        <v>0</v>
      </c>
      <c r="M93" s="13">
        <f>(Tableau2[[#This Row],[Indicateur_poids des personne deplacés]]*40%)+(Tableau2[[#This Row],[Indicateur_Décés]]*40%)+(Tableau2[[#This Row],[Indicateur_Bléssées]]*20%)</f>
        <v>0</v>
      </c>
    </row>
    <row r="94" spans="1:13" hidden="1" x14ac:dyDescent="0.35">
      <c r="A94" s="6">
        <v>2023</v>
      </c>
      <c r="B94" s="7" t="s">
        <v>36</v>
      </c>
      <c r="C94" s="7" t="s">
        <v>25</v>
      </c>
      <c r="D94" s="7" t="s">
        <v>76</v>
      </c>
      <c r="E94" s="7">
        <v>240167.22957782631</v>
      </c>
      <c r="F94" s="14">
        <v>0</v>
      </c>
      <c r="G94" s="36">
        <f>Tableau2[[#This Row],[Nbr_Pers_deplacement_forcé]]/Tableau2[[#This Row],[Population]]</f>
        <v>0</v>
      </c>
      <c r="H94" s="7"/>
      <c r="I94" s="7"/>
      <c r="J94" s="7">
        <f t="shared" si="3"/>
        <v>0</v>
      </c>
      <c r="K94" s="7">
        <f t="shared" si="4"/>
        <v>0</v>
      </c>
      <c r="L94" s="7">
        <f t="shared" si="5"/>
        <v>0</v>
      </c>
      <c r="M94" s="13">
        <f>(Tableau2[[#This Row],[Indicateur_poids des personne deplacés]]*40%)+(Tableau2[[#This Row],[Indicateur_Décés]]*40%)+(Tableau2[[#This Row],[Indicateur_Bléssées]]*20%)</f>
        <v>0</v>
      </c>
    </row>
    <row r="95" spans="1:13" hidden="1" x14ac:dyDescent="0.35">
      <c r="A95" s="6">
        <v>2023</v>
      </c>
      <c r="B95" s="7" t="s">
        <v>36</v>
      </c>
      <c r="C95" s="7" t="s">
        <v>24</v>
      </c>
      <c r="D95" s="7" t="s">
        <v>77</v>
      </c>
      <c r="E95" s="7">
        <v>252585.99823075792</v>
      </c>
      <c r="F95" s="14">
        <v>0</v>
      </c>
      <c r="G95" s="36">
        <f>Tableau2[[#This Row],[Nbr_Pers_deplacement_forcé]]/Tableau2[[#This Row],[Population]]</f>
        <v>0</v>
      </c>
      <c r="H95" s="7"/>
      <c r="I95" s="7"/>
      <c r="J95" s="7">
        <f t="shared" si="3"/>
        <v>0</v>
      </c>
      <c r="K95" s="7">
        <f t="shared" si="4"/>
        <v>0</v>
      </c>
      <c r="L95" s="7">
        <f t="shared" si="5"/>
        <v>0</v>
      </c>
      <c r="M95" s="13">
        <f>(Tableau2[[#This Row],[Indicateur_poids des personne deplacés]]*40%)+(Tableau2[[#This Row],[Indicateur_Décés]]*40%)+(Tableau2[[#This Row],[Indicateur_Bléssées]]*20%)</f>
        <v>0</v>
      </c>
    </row>
    <row r="96" spans="1:13" hidden="1" x14ac:dyDescent="0.35">
      <c r="A96" s="6">
        <v>2023</v>
      </c>
      <c r="B96" s="7" t="s">
        <v>36</v>
      </c>
      <c r="C96" s="7" t="s">
        <v>24</v>
      </c>
      <c r="D96" s="7" t="s">
        <v>78</v>
      </c>
      <c r="E96" s="7">
        <v>150000.76100425996</v>
      </c>
      <c r="F96" s="14">
        <v>0</v>
      </c>
      <c r="G96" s="36">
        <f>Tableau2[[#This Row],[Nbr_Pers_deplacement_forcé]]/Tableau2[[#This Row],[Population]]</f>
        <v>0</v>
      </c>
      <c r="H96" s="7">
        <v>4</v>
      </c>
      <c r="I96" s="7"/>
      <c r="J96" s="7">
        <f t="shared" si="3"/>
        <v>0</v>
      </c>
      <c r="K96" s="7">
        <f t="shared" si="4"/>
        <v>1</v>
      </c>
      <c r="L96" s="7">
        <f t="shared" si="5"/>
        <v>0</v>
      </c>
      <c r="M96" s="13">
        <f>(Tableau2[[#This Row],[Indicateur_poids des personne deplacés]]*40%)+(Tableau2[[#This Row],[Indicateur_Décés]]*40%)+(Tableau2[[#This Row],[Indicateur_Bléssées]]*20%)</f>
        <v>0.4</v>
      </c>
    </row>
    <row r="97" spans="1:13" hidden="1" x14ac:dyDescent="0.35">
      <c r="A97" s="6">
        <v>2023</v>
      </c>
      <c r="B97" s="7" t="s">
        <v>36</v>
      </c>
      <c r="C97" s="7" t="s">
        <v>24</v>
      </c>
      <c r="D97" s="7" t="s">
        <v>79</v>
      </c>
      <c r="E97" s="7">
        <v>147166.31119425251</v>
      </c>
      <c r="F97" s="14">
        <v>0</v>
      </c>
      <c r="G97" s="36">
        <f>Tableau2[[#This Row],[Nbr_Pers_deplacement_forcé]]/Tableau2[[#This Row],[Population]]</f>
        <v>0</v>
      </c>
      <c r="H97" s="7"/>
      <c r="I97" s="7"/>
      <c r="J97" s="7">
        <f t="shared" si="3"/>
        <v>0</v>
      </c>
      <c r="K97" s="7">
        <f t="shared" si="4"/>
        <v>0</v>
      </c>
      <c r="L97" s="7">
        <f t="shared" si="5"/>
        <v>0</v>
      </c>
      <c r="M97" s="13">
        <f>(Tableau2[[#This Row],[Indicateur_poids des personne deplacés]]*40%)+(Tableau2[[#This Row],[Indicateur_Décés]]*40%)+(Tableau2[[#This Row],[Indicateur_Bléssées]]*20%)</f>
        <v>0</v>
      </c>
    </row>
    <row r="98" spans="1:13" hidden="1" x14ac:dyDescent="0.35">
      <c r="A98" s="6">
        <v>2023</v>
      </c>
      <c r="B98" s="7" t="s">
        <v>36</v>
      </c>
      <c r="C98" s="7" t="s">
        <v>14</v>
      </c>
      <c r="D98" s="7" t="s">
        <v>40</v>
      </c>
      <c r="E98" s="7">
        <v>182727.96430615085</v>
      </c>
      <c r="F98" s="14">
        <v>111305</v>
      </c>
      <c r="G98" s="36">
        <f>Tableau2[[#This Row],[Nbr_Pers_deplacement_forcé]]/Tableau2[[#This Row],[Population]]</f>
        <v>0.60912953538690151</v>
      </c>
      <c r="H98" s="7">
        <v>0</v>
      </c>
      <c r="I98" s="7"/>
      <c r="J98" s="7">
        <f t="shared" si="3"/>
        <v>1</v>
      </c>
      <c r="K98" s="7">
        <f t="shared" si="4"/>
        <v>0</v>
      </c>
      <c r="L98" s="7">
        <f t="shared" si="5"/>
        <v>0</v>
      </c>
      <c r="M98" s="13">
        <f>(Tableau2[[#This Row],[Indicateur_poids des personne deplacés]]*40%)+(Tableau2[[#This Row],[Indicateur_Décés]]*40%)+(Tableau2[[#This Row],[Indicateur_Bléssées]]*20%)</f>
        <v>0.4</v>
      </c>
    </row>
    <row r="99" spans="1:13" hidden="1" x14ac:dyDescent="0.35">
      <c r="A99" s="6">
        <v>2023</v>
      </c>
      <c r="B99" s="7" t="s">
        <v>36</v>
      </c>
      <c r="C99" s="7" t="s">
        <v>14</v>
      </c>
      <c r="D99" s="7" t="s">
        <v>41</v>
      </c>
      <c r="E99" s="7">
        <v>342590.52190227743</v>
      </c>
      <c r="F99" s="14">
        <v>86880</v>
      </c>
      <c r="G99" s="36">
        <f>Tableau2[[#This Row],[Nbr_Pers_deplacement_forcé]]/Tableau2[[#This Row],[Population]]</f>
        <v>0.25359720846212486</v>
      </c>
      <c r="H99" s="7">
        <v>26</v>
      </c>
      <c r="I99" s="7"/>
      <c r="J99" s="7">
        <f t="shared" si="3"/>
        <v>1</v>
      </c>
      <c r="K99" s="7">
        <f t="shared" si="4"/>
        <v>1</v>
      </c>
      <c r="L99" s="7">
        <f t="shared" si="5"/>
        <v>0</v>
      </c>
      <c r="M99" s="13">
        <f>(Tableau2[[#This Row],[Indicateur_poids des personne deplacés]]*40%)+(Tableau2[[#This Row],[Indicateur_Décés]]*40%)+(Tableau2[[#This Row],[Indicateur_Bléssées]]*20%)</f>
        <v>0.8</v>
      </c>
    </row>
    <row r="100" spans="1:13" hidden="1" x14ac:dyDescent="0.35">
      <c r="A100" s="6">
        <v>2023</v>
      </c>
      <c r="B100" s="7" t="s">
        <v>36</v>
      </c>
      <c r="C100" s="7" t="s">
        <v>14</v>
      </c>
      <c r="D100" s="7" t="s">
        <v>42</v>
      </c>
      <c r="E100" s="7">
        <v>63217.4873704044</v>
      </c>
      <c r="F100" s="14">
        <v>61218</v>
      </c>
      <c r="G100" s="36">
        <f>Tableau2[[#This Row],[Nbr_Pers_deplacement_forcé]]/Tableau2[[#This Row],[Population]]</f>
        <v>0.96837129323585758</v>
      </c>
      <c r="H100" s="7">
        <v>12</v>
      </c>
      <c r="I100" s="7">
        <v>36</v>
      </c>
      <c r="J100" s="7">
        <f t="shared" si="3"/>
        <v>1</v>
      </c>
      <c r="K100" s="7">
        <f t="shared" si="4"/>
        <v>1</v>
      </c>
      <c r="L100" s="7">
        <f t="shared" si="5"/>
        <v>0</v>
      </c>
      <c r="M100" s="13">
        <f>(Tableau2[[#This Row],[Indicateur_poids des personne deplacés]]*40%)+(Tableau2[[#This Row],[Indicateur_Décés]]*40%)+(Tableau2[[#This Row],[Indicateur_Bléssées]]*20%)</f>
        <v>0.8</v>
      </c>
    </row>
    <row r="101" spans="1:13" hidden="1" x14ac:dyDescent="0.35">
      <c r="A101" s="6">
        <v>2023</v>
      </c>
      <c r="B101" s="7" t="s">
        <v>36</v>
      </c>
      <c r="C101" s="7" t="s">
        <v>14</v>
      </c>
      <c r="D101" s="7" t="s">
        <v>80</v>
      </c>
      <c r="E101" s="7">
        <v>116117.73781041712</v>
      </c>
      <c r="F101" s="14">
        <v>0</v>
      </c>
      <c r="G101" s="36">
        <f>Tableau2[[#This Row],[Nbr_Pers_deplacement_forcé]]/Tableau2[[#This Row],[Population]]</f>
        <v>0</v>
      </c>
      <c r="H101" s="7"/>
      <c r="I101" s="7"/>
      <c r="J101" s="7">
        <f t="shared" si="3"/>
        <v>0</v>
      </c>
      <c r="K101" s="7">
        <f t="shared" si="4"/>
        <v>0</v>
      </c>
      <c r="L101" s="7">
        <f t="shared" si="5"/>
        <v>0</v>
      </c>
      <c r="M101" s="13">
        <f>(Tableau2[[#This Row],[Indicateur_poids des personne deplacés]]*40%)+(Tableau2[[#This Row],[Indicateur_Décés]]*40%)+(Tableau2[[#This Row],[Indicateur_Bléssées]]*20%)</f>
        <v>0</v>
      </c>
    </row>
    <row r="102" spans="1:13" hidden="1" x14ac:dyDescent="0.35">
      <c r="A102" s="6">
        <v>2023</v>
      </c>
      <c r="B102" s="7" t="s">
        <v>36</v>
      </c>
      <c r="C102" s="7" t="s">
        <v>23</v>
      </c>
      <c r="D102" s="7" t="s">
        <v>81</v>
      </c>
      <c r="E102" s="7">
        <v>548079.85255450883</v>
      </c>
      <c r="F102" s="14">
        <v>0</v>
      </c>
      <c r="G102" s="36">
        <f>Tableau2[[#This Row],[Nbr_Pers_deplacement_forcé]]/Tableau2[[#This Row],[Population]]</f>
        <v>0</v>
      </c>
      <c r="H102" s="7">
        <v>11</v>
      </c>
      <c r="I102" s="7">
        <v>23</v>
      </c>
      <c r="J102" s="7">
        <f t="shared" si="3"/>
        <v>0</v>
      </c>
      <c r="K102" s="7">
        <f t="shared" si="4"/>
        <v>1</v>
      </c>
      <c r="L102" s="7">
        <f t="shared" si="5"/>
        <v>0</v>
      </c>
      <c r="M102" s="13">
        <f>(Tableau2[[#This Row],[Indicateur_poids des personne deplacés]]*40%)+(Tableau2[[#This Row],[Indicateur_Décés]]*40%)+(Tableau2[[#This Row],[Indicateur_Bléssées]]*20%)</f>
        <v>0.4</v>
      </c>
    </row>
    <row r="103" spans="1:13" hidden="1" x14ac:dyDescent="0.35">
      <c r="A103" s="6">
        <v>2023</v>
      </c>
      <c r="B103" s="7" t="s">
        <v>36</v>
      </c>
      <c r="C103" s="7" t="s">
        <v>23</v>
      </c>
      <c r="D103" s="7" t="s">
        <v>82</v>
      </c>
      <c r="E103" s="7">
        <v>175854.11463570359</v>
      </c>
      <c r="F103" s="14">
        <v>0</v>
      </c>
      <c r="G103" s="36">
        <f>Tableau2[[#This Row],[Nbr_Pers_deplacement_forcé]]/Tableau2[[#This Row],[Population]]</f>
        <v>0</v>
      </c>
      <c r="H103" s="7"/>
      <c r="I103" s="7"/>
      <c r="J103" s="7">
        <f t="shared" si="3"/>
        <v>0</v>
      </c>
      <c r="K103" s="7">
        <f t="shared" si="4"/>
        <v>0</v>
      </c>
      <c r="L103" s="7">
        <f t="shared" si="5"/>
        <v>0</v>
      </c>
      <c r="M103" s="13">
        <f>(Tableau2[[#This Row],[Indicateur_poids des personne deplacés]]*40%)+(Tableau2[[#This Row],[Indicateur_Décés]]*40%)+(Tableau2[[#This Row],[Indicateur_Bléssées]]*20%)</f>
        <v>0</v>
      </c>
    </row>
    <row r="104" spans="1:13" hidden="1" x14ac:dyDescent="0.35">
      <c r="A104" s="6">
        <v>2023</v>
      </c>
      <c r="B104" s="7" t="s">
        <v>36</v>
      </c>
      <c r="C104" s="7" t="s">
        <v>23</v>
      </c>
      <c r="D104" s="7" t="s">
        <v>83</v>
      </c>
      <c r="E104" s="7">
        <v>152131.43484286073</v>
      </c>
      <c r="F104" s="14">
        <v>0</v>
      </c>
      <c r="G104" s="36">
        <f>Tableau2[[#This Row],[Nbr_Pers_deplacement_forcé]]/Tableau2[[#This Row],[Population]]</f>
        <v>0</v>
      </c>
      <c r="H104" s="7">
        <v>22</v>
      </c>
      <c r="I104" s="7"/>
      <c r="J104" s="7">
        <f t="shared" si="3"/>
        <v>0</v>
      </c>
      <c r="K104" s="7">
        <f t="shared" si="4"/>
        <v>1</v>
      </c>
      <c r="L104" s="7">
        <f t="shared" si="5"/>
        <v>0</v>
      </c>
      <c r="M104" s="13">
        <f>(Tableau2[[#This Row],[Indicateur_poids des personne deplacés]]*40%)+(Tableau2[[#This Row],[Indicateur_Décés]]*40%)+(Tableau2[[#This Row],[Indicateur_Bléssées]]*20%)</f>
        <v>0.4</v>
      </c>
    </row>
    <row r="105" spans="1:13" hidden="1" x14ac:dyDescent="0.35">
      <c r="A105" s="6">
        <v>2023</v>
      </c>
      <c r="B105" s="7" t="s">
        <v>36</v>
      </c>
      <c r="C105" s="7" t="s">
        <v>23</v>
      </c>
      <c r="D105" s="7" t="s">
        <v>84</v>
      </c>
      <c r="E105" s="7">
        <v>263167.16928834369</v>
      </c>
      <c r="F105" s="14">
        <v>0</v>
      </c>
      <c r="G105" s="36">
        <f>Tableau2[[#This Row],[Nbr_Pers_deplacement_forcé]]/Tableau2[[#This Row],[Population]]</f>
        <v>0</v>
      </c>
      <c r="H105" s="7"/>
      <c r="I105" s="7"/>
      <c r="J105" s="7">
        <f t="shared" si="3"/>
        <v>0</v>
      </c>
      <c r="K105" s="7">
        <f t="shared" si="4"/>
        <v>0</v>
      </c>
      <c r="L105" s="7">
        <f t="shared" si="5"/>
        <v>0</v>
      </c>
      <c r="M105" s="13">
        <f>(Tableau2[[#This Row],[Indicateur_poids des personne deplacés]]*40%)+(Tableau2[[#This Row],[Indicateur_Décés]]*40%)+(Tableau2[[#This Row],[Indicateur_Bléssées]]*20%)</f>
        <v>0</v>
      </c>
    </row>
    <row r="106" spans="1:13" hidden="1" x14ac:dyDescent="0.35">
      <c r="A106" s="6">
        <v>2023</v>
      </c>
      <c r="B106" s="7" t="s">
        <v>36</v>
      </c>
      <c r="C106" s="7" t="s">
        <v>19</v>
      </c>
      <c r="D106" s="7" t="s">
        <v>85</v>
      </c>
      <c r="E106" s="7">
        <v>263769.55870284681</v>
      </c>
      <c r="F106" s="14">
        <v>0</v>
      </c>
      <c r="G106" s="36">
        <f>Tableau2[[#This Row],[Nbr_Pers_deplacement_forcé]]/Tableau2[[#This Row],[Population]]</f>
        <v>0</v>
      </c>
      <c r="H106" s="7"/>
      <c r="I106" s="7"/>
      <c r="J106" s="7">
        <f t="shared" si="3"/>
        <v>0</v>
      </c>
      <c r="K106" s="7">
        <f t="shared" si="4"/>
        <v>0</v>
      </c>
      <c r="L106" s="7">
        <f t="shared" si="5"/>
        <v>0</v>
      </c>
      <c r="M106" s="13">
        <f>(Tableau2[[#This Row],[Indicateur_poids des personne deplacés]]*40%)+(Tableau2[[#This Row],[Indicateur_Décés]]*40%)+(Tableau2[[#This Row],[Indicateur_Bléssées]]*20%)</f>
        <v>0</v>
      </c>
    </row>
    <row r="107" spans="1:13" hidden="1" x14ac:dyDescent="0.35">
      <c r="A107" s="6">
        <v>2023</v>
      </c>
      <c r="B107" s="7" t="s">
        <v>36</v>
      </c>
      <c r="C107" s="7" t="s">
        <v>19</v>
      </c>
      <c r="D107" s="7" t="s">
        <v>86</v>
      </c>
      <c r="E107" s="7">
        <v>166605.99193032068</v>
      </c>
      <c r="F107" s="14">
        <v>0</v>
      </c>
      <c r="G107" s="36">
        <f>Tableau2[[#This Row],[Nbr_Pers_deplacement_forcé]]/Tableau2[[#This Row],[Population]]</f>
        <v>0</v>
      </c>
      <c r="H107" s="7">
        <v>13</v>
      </c>
      <c r="I107" s="7">
        <v>11</v>
      </c>
      <c r="J107" s="7">
        <f t="shared" si="3"/>
        <v>0</v>
      </c>
      <c r="K107" s="7">
        <f t="shared" si="4"/>
        <v>1</v>
      </c>
      <c r="L107" s="7">
        <f t="shared" si="5"/>
        <v>0</v>
      </c>
      <c r="M107" s="13">
        <f>(Tableau2[[#This Row],[Indicateur_poids des personne deplacés]]*40%)+(Tableau2[[#This Row],[Indicateur_Décés]]*40%)+(Tableau2[[#This Row],[Indicateur_Bléssées]]*20%)</f>
        <v>0.4</v>
      </c>
    </row>
    <row r="108" spans="1:13" hidden="1" x14ac:dyDescent="0.35">
      <c r="A108" s="6">
        <v>2023</v>
      </c>
      <c r="B108" s="7" t="s">
        <v>36</v>
      </c>
      <c r="C108" s="7" t="s">
        <v>19</v>
      </c>
      <c r="D108" s="7" t="s">
        <v>87</v>
      </c>
      <c r="E108" s="7">
        <v>81395.891754968761</v>
      </c>
      <c r="F108" s="14">
        <v>0</v>
      </c>
      <c r="G108" s="36">
        <f>Tableau2[[#This Row],[Nbr_Pers_deplacement_forcé]]/Tableau2[[#This Row],[Population]]</f>
        <v>0</v>
      </c>
      <c r="H108" s="7">
        <v>2</v>
      </c>
      <c r="I108" s="7"/>
      <c r="J108" s="7">
        <f t="shared" si="3"/>
        <v>0</v>
      </c>
      <c r="K108" s="7">
        <f t="shared" si="4"/>
        <v>1</v>
      </c>
      <c r="L108" s="7">
        <f t="shared" si="5"/>
        <v>0</v>
      </c>
      <c r="M108" s="13">
        <f>(Tableau2[[#This Row],[Indicateur_poids des personne deplacés]]*40%)+(Tableau2[[#This Row],[Indicateur_Décés]]*40%)+(Tableau2[[#This Row],[Indicateur_Bléssées]]*20%)</f>
        <v>0.4</v>
      </c>
    </row>
    <row r="109" spans="1:13" hidden="1" x14ac:dyDescent="0.35">
      <c r="A109" s="6">
        <v>2023</v>
      </c>
      <c r="B109" s="7" t="s">
        <v>36</v>
      </c>
      <c r="C109" s="7" t="s">
        <v>19</v>
      </c>
      <c r="D109" s="7" t="s">
        <v>43</v>
      </c>
      <c r="E109" s="7">
        <v>231686.95747406414</v>
      </c>
      <c r="F109" s="14">
        <v>36654</v>
      </c>
      <c r="G109" s="36">
        <f>Tableau2[[#This Row],[Nbr_Pers_deplacement_forcé]]/Tableau2[[#This Row],[Population]]</f>
        <v>0.15820484847146901</v>
      </c>
      <c r="H109" s="7">
        <v>126</v>
      </c>
      <c r="I109" s="7">
        <v>324</v>
      </c>
      <c r="J109" s="7">
        <f t="shared" si="3"/>
        <v>0</v>
      </c>
      <c r="K109" s="7">
        <f t="shared" si="4"/>
        <v>1</v>
      </c>
      <c r="L109" s="7">
        <f t="shared" si="5"/>
        <v>1</v>
      </c>
      <c r="M109" s="13">
        <f>(Tableau2[[#This Row],[Indicateur_poids des personne deplacés]]*40%)+(Tableau2[[#This Row],[Indicateur_Décés]]*40%)+(Tableau2[[#This Row],[Indicateur_Bléssées]]*20%)</f>
        <v>0.60000000000000009</v>
      </c>
    </row>
    <row r="110" spans="1:13" hidden="1" x14ac:dyDescent="0.35">
      <c r="A110" s="6">
        <v>2023</v>
      </c>
      <c r="B110" s="7" t="s">
        <v>36</v>
      </c>
      <c r="C110" s="7" t="s">
        <v>19</v>
      </c>
      <c r="D110" s="7" t="s">
        <v>44</v>
      </c>
      <c r="E110" s="7">
        <v>177685.62194405735</v>
      </c>
      <c r="F110" s="14">
        <v>62708</v>
      </c>
      <c r="G110" s="36">
        <f>Tableau2[[#This Row],[Nbr_Pers_deplacement_forcé]]/Tableau2[[#This Row],[Population]]</f>
        <v>0.35291544309501321</v>
      </c>
      <c r="H110" s="7">
        <v>6</v>
      </c>
      <c r="I110" s="7"/>
      <c r="J110" s="7">
        <f t="shared" si="3"/>
        <v>1</v>
      </c>
      <c r="K110" s="7">
        <f t="shared" si="4"/>
        <v>1</v>
      </c>
      <c r="L110" s="7">
        <f t="shared" si="5"/>
        <v>0</v>
      </c>
      <c r="M110" s="13">
        <f>(Tableau2[[#This Row],[Indicateur_poids des personne deplacés]]*40%)+(Tableau2[[#This Row],[Indicateur_Décés]]*40%)+(Tableau2[[#This Row],[Indicateur_Bléssées]]*20%)</f>
        <v>0.8</v>
      </c>
    </row>
    <row r="111" spans="1:13" hidden="1" x14ac:dyDescent="0.35">
      <c r="A111" s="6">
        <v>2023</v>
      </c>
      <c r="B111" s="7" t="s">
        <v>36</v>
      </c>
      <c r="C111" s="7" t="s">
        <v>19</v>
      </c>
      <c r="D111" s="7" t="s">
        <v>45</v>
      </c>
      <c r="E111" s="7">
        <v>359988.67583468795</v>
      </c>
      <c r="F111" s="14">
        <v>34841</v>
      </c>
      <c r="G111" s="36">
        <f>Tableau2[[#This Row],[Nbr_Pers_deplacement_forcé]]/Tableau2[[#This Row],[Population]]</f>
        <v>9.6783599981904694E-2</v>
      </c>
      <c r="H111" s="7">
        <v>30</v>
      </c>
      <c r="I111" s="7">
        <v>6</v>
      </c>
      <c r="J111" s="7">
        <f t="shared" si="3"/>
        <v>0</v>
      </c>
      <c r="K111" s="7">
        <f t="shared" si="4"/>
        <v>1</v>
      </c>
      <c r="L111" s="7">
        <f t="shared" si="5"/>
        <v>0</v>
      </c>
      <c r="M111" s="13">
        <f>(Tableau2[[#This Row],[Indicateur_poids des personne deplacés]]*40%)+(Tableau2[[#This Row],[Indicateur_Décés]]*40%)+(Tableau2[[#This Row],[Indicateur_Bléssées]]*20%)</f>
        <v>0.4</v>
      </c>
    </row>
    <row r="112" spans="1:13" hidden="1" x14ac:dyDescent="0.35">
      <c r="A112" s="6">
        <v>2023</v>
      </c>
      <c r="B112" s="7" t="s">
        <v>36</v>
      </c>
      <c r="C112" s="7" t="s">
        <v>15</v>
      </c>
      <c r="D112" s="7" t="s">
        <v>88</v>
      </c>
      <c r="E112" s="7">
        <v>417663.73730187351</v>
      </c>
      <c r="F112" s="14">
        <v>0</v>
      </c>
      <c r="G112" s="36">
        <f>Tableau2[[#This Row],[Nbr_Pers_deplacement_forcé]]/Tableau2[[#This Row],[Population]]</f>
        <v>0</v>
      </c>
      <c r="H112" s="7">
        <v>13</v>
      </c>
      <c r="I112" s="7">
        <v>3</v>
      </c>
      <c r="J112" s="7">
        <f t="shared" si="3"/>
        <v>0</v>
      </c>
      <c r="K112" s="7">
        <f t="shared" si="4"/>
        <v>1</v>
      </c>
      <c r="L112" s="7">
        <f t="shared" si="5"/>
        <v>0</v>
      </c>
      <c r="M112" s="13">
        <f>(Tableau2[[#This Row],[Indicateur_poids des personne deplacés]]*40%)+(Tableau2[[#This Row],[Indicateur_Décés]]*40%)+(Tableau2[[#This Row],[Indicateur_Bléssées]]*20%)</f>
        <v>0.4</v>
      </c>
    </row>
    <row r="113" spans="1:13" hidden="1" x14ac:dyDescent="0.35">
      <c r="A113" s="6">
        <v>2023</v>
      </c>
      <c r="B113" s="7" t="s">
        <v>36</v>
      </c>
      <c r="C113" s="7" t="s">
        <v>15</v>
      </c>
      <c r="D113" s="7" t="s">
        <v>89</v>
      </c>
      <c r="E113" s="7">
        <v>354284.15968954639</v>
      </c>
      <c r="F113" s="14">
        <v>26731</v>
      </c>
      <c r="G113" s="36">
        <f>Tableau2[[#This Row],[Nbr_Pers_deplacement_forcé]]/Tableau2[[#This Row],[Population]]</f>
        <v>7.5450734301595518E-2</v>
      </c>
      <c r="H113" s="7">
        <v>20</v>
      </c>
      <c r="I113" s="7">
        <v>14</v>
      </c>
      <c r="J113" s="7">
        <f t="shared" si="3"/>
        <v>0</v>
      </c>
      <c r="K113" s="7">
        <f t="shared" si="4"/>
        <v>1</v>
      </c>
      <c r="L113" s="7">
        <f t="shared" si="5"/>
        <v>0</v>
      </c>
      <c r="M113" s="13">
        <f>(Tableau2[[#This Row],[Indicateur_poids des personne deplacés]]*40%)+(Tableau2[[#This Row],[Indicateur_Décés]]*40%)+(Tableau2[[#This Row],[Indicateur_Bléssées]]*20%)</f>
        <v>0.4</v>
      </c>
    </row>
    <row r="114" spans="1:13" hidden="1" x14ac:dyDescent="0.35">
      <c r="A114" s="6">
        <v>2023</v>
      </c>
      <c r="B114" s="7" t="s">
        <v>36</v>
      </c>
      <c r="C114" s="7" t="s">
        <v>15</v>
      </c>
      <c r="D114" s="7" t="s">
        <v>90</v>
      </c>
      <c r="E114" s="7">
        <v>252275.96304328734</v>
      </c>
      <c r="F114" s="14">
        <v>0</v>
      </c>
      <c r="G114" s="36">
        <f>Tableau2[[#This Row],[Nbr_Pers_deplacement_forcé]]/Tableau2[[#This Row],[Population]]</f>
        <v>0</v>
      </c>
      <c r="H114" s="7">
        <v>0</v>
      </c>
      <c r="I114" s="7"/>
      <c r="J114" s="7">
        <f t="shared" si="3"/>
        <v>0</v>
      </c>
      <c r="K114" s="7">
        <f t="shared" si="4"/>
        <v>0</v>
      </c>
      <c r="L114" s="7">
        <f t="shared" si="5"/>
        <v>0</v>
      </c>
      <c r="M114" s="13">
        <f>(Tableau2[[#This Row],[Indicateur_poids des personne deplacés]]*40%)+(Tableau2[[#This Row],[Indicateur_Décés]]*40%)+(Tableau2[[#This Row],[Indicateur_Bléssées]]*20%)</f>
        <v>0</v>
      </c>
    </row>
    <row r="115" spans="1:13" hidden="1" x14ac:dyDescent="0.35">
      <c r="A115" s="6">
        <v>2023</v>
      </c>
      <c r="B115" s="7" t="s">
        <v>36</v>
      </c>
      <c r="C115" s="7" t="s">
        <v>16</v>
      </c>
      <c r="D115" s="7" t="s">
        <v>91</v>
      </c>
      <c r="E115" s="7">
        <v>385318.5716225513</v>
      </c>
      <c r="F115" s="14">
        <v>0</v>
      </c>
      <c r="G115" s="36">
        <f>Tableau2[[#This Row],[Nbr_Pers_deplacement_forcé]]/Tableau2[[#This Row],[Population]]</f>
        <v>0</v>
      </c>
      <c r="H115" s="7"/>
      <c r="I115" s="7"/>
      <c r="J115" s="7">
        <f t="shared" si="3"/>
        <v>0</v>
      </c>
      <c r="K115" s="7">
        <f t="shared" si="4"/>
        <v>0</v>
      </c>
      <c r="L115" s="7">
        <f t="shared" si="5"/>
        <v>0</v>
      </c>
      <c r="M115" s="13">
        <f>(Tableau2[[#This Row],[Indicateur_poids des personne deplacés]]*40%)+(Tableau2[[#This Row],[Indicateur_Décés]]*40%)+(Tableau2[[#This Row],[Indicateur_Bléssées]]*20%)</f>
        <v>0</v>
      </c>
    </row>
    <row r="116" spans="1:13" hidden="1" x14ac:dyDescent="0.35">
      <c r="A116" s="6">
        <v>2023</v>
      </c>
      <c r="B116" s="7" t="s">
        <v>36</v>
      </c>
      <c r="C116" s="7" t="s">
        <v>16</v>
      </c>
      <c r="D116" s="7" t="s">
        <v>92</v>
      </c>
      <c r="E116" s="7">
        <v>373669.63386698154</v>
      </c>
      <c r="F116" s="14">
        <v>1546</v>
      </c>
      <c r="G116" s="36">
        <f>Tableau2[[#This Row],[Nbr_Pers_deplacement_forcé]]/Tableau2[[#This Row],[Population]]</f>
        <v>4.1373444879664566E-3</v>
      </c>
      <c r="H116" s="7">
        <v>6</v>
      </c>
      <c r="I116" s="7"/>
      <c r="J116" s="7">
        <f t="shared" si="3"/>
        <v>0</v>
      </c>
      <c r="K116" s="7">
        <f t="shared" si="4"/>
        <v>1</v>
      </c>
      <c r="L116" s="7">
        <f t="shared" si="5"/>
        <v>0</v>
      </c>
      <c r="M116" s="13">
        <f>(Tableau2[[#This Row],[Indicateur_poids des personne deplacés]]*40%)+(Tableau2[[#This Row],[Indicateur_Décés]]*40%)+(Tableau2[[#This Row],[Indicateur_Bléssées]]*20%)</f>
        <v>0.4</v>
      </c>
    </row>
    <row r="117" spans="1:13" hidden="1" x14ac:dyDescent="0.35">
      <c r="A117" s="6">
        <v>2023</v>
      </c>
      <c r="B117" s="7" t="s">
        <v>36</v>
      </c>
      <c r="C117" s="7" t="s">
        <v>16</v>
      </c>
      <c r="D117" s="7" t="s">
        <v>93</v>
      </c>
      <c r="E117" s="7">
        <v>133983.74742236885</v>
      </c>
      <c r="F117" s="14">
        <v>0</v>
      </c>
      <c r="G117" s="36">
        <f>Tableau2[[#This Row],[Nbr_Pers_deplacement_forcé]]/Tableau2[[#This Row],[Population]]</f>
        <v>0</v>
      </c>
      <c r="H117" s="7">
        <v>6</v>
      </c>
      <c r="I117" s="7"/>
      <c r="J117" s="7">
        <f t="shared" si="3"/>
        <v>0</v>
      </c>
      <c r="K117" s="7">
        <f t="shared" si="4"/>
        <v>1</v>
      </c>
      <c r="L117" s="7">
        <f t="shared" si="5"/>
        <v>0</v>
      </c>
      <c r="M117" s="13">
        <f>(Tableau2[[#This Row],[Indicateur_poids des personne deplacés]]*40%)+(Tableau2[[#This Row],[Indicateur_Décés]]*40%)+(Tableau2[[#This Row],[Indicateur_Bléssées]]*20%)</f>
        <v>0.4</v>
      </c>
    </row>
    <row r="118" spans="1:13" hidden="1" x14ac:dyDescent="0.35">
      <c r="A118" s="6">
        <v>2023</v>
      </c>
      <c r="B118" s="7" t="s">
        <v>36</v>
      </c>
      <c r="C118" s="7" t="s">
        <v>16</v>
      </c>
      <c r="D118" s="7" t="s">
        <v>94</v>
      </c>
      <c r="E118" s="7">
        <v>372191.1742541322</v>
      </c>
      <c r="F118" s="14">
        <v>0</v>
      </c>
      <c r="G118" s="36">
        <f>Tableau2[[#This Row],[Nbr_Pers_deplacement_forcé]]/Tableau2[[#This Row],[Population]]</f>
        <v>0</v>
      </c>
      <c r="H118" s="7"/>
      <c r="I118" s="7"/>
      <c r="J118" s="7">
        <f t="shared" si="3"/>
        <v>0</v>
      </c>
      <c r="K118" s="7">
        <f t="shared" si="4"/>
        <v>0</v>
      </c>
      <c r="L118" s="7">
        <f t="shared" si="5"/>
        <v>0</v>
      </c>
      <c r="M118" s="13">
        <f>(Tableau2[[#This Row],[Indicateur_poids des personne deplacés]]*40%)+(Tableau2[[#This Row],[Indicateur_Décés]]*40%)+(Tableau2[[#This Row],[Indicateur_Bléssées]]*20%)</f>
        <v>0</v>
      </c>
    </row>
    <row r="119" spans="1:13" hidden="1" x14ac:dyDescent="0.35">
      <c r="A119" s="6">
        <v>2023</v>
      </c>
      <c r="B119" s="7" t="s">
        <v>36</v>
      </c>
      <c r="C119" s="7" t="s">
        <v>22</v>
      </c>
      <c r="D119" s="7" t="s">
        <v>95</v>
      </c>
      <c r="E119" s="7">
        <v>553138.52997332311</v>
      </c>
      <c r="F119" s="14">
        <v>0</v>
      </c>
      <c r="G119" s="36">
        <f>Tableau2[[#This Row],[Nbr_Pers_deplacement_forcé]]/Tableau2[[#This Row],[Population]]</f>
        <v>0</v>
      </c>
      <c r="H119" s="7">
        <v>4</v>
      </c>
      <c r="I119" s="7"/>
      <c r="J119" s="7">
        <f t="shared" si="3"/>
        <v>0</v>
      </c>
      <c r="K119" s="7">
        <f t="shared" si="4"/>
        <v>1</v>
      </c>
      <c r="L119" s="7">
        <f t="shared" si="5"/>
        <v>0</v>
      </c>
      <c r="M119" s="13">
        <f>(Tableau2[[#This Row],[Indicateur_poids des personne deplacés]]*40%)+(Tableau2[[#This Row],[Indicateur_Décés]]*40%)+(Tableau2[[#This Row],[Indicateur_Bléssées]]*20%)</f>
        <v>0.4</v>
      </c>
    </row>
    <row r="120" spans="1:13" hidden="1" x14ac:dyDescent="0.35">
      <c r="A120" s="6">
        <v>2023</v>
      </c>
      <c r="B120" s="7" t="s">
        <v>36</v>
      </c>
      <c r="C120" s="7" t="s">
        <v>22</v>
      </c>
      <c r="D120" s="7" t="s">
        <v>96</v>
      </c>
      <c r="E120" s="7">
        <v>288882.94333828392</v>
      </c>
      <c r="F120" s="14">
        <v>0</v>
      </c>
      <c r="G120" s="36">
        <f>Tableau2[[#This Row],[Nbr_Pers_deplacement_forcé]]/Tableau2[[#This Row],[Population]]</f>
        <v>0</v>
      </c>
      <c r="H120" s="7">
        <v>4</v>
      </c>
      <c r="I120" s="7"/>
      <c r="J120" s="7">
        <f t="shared" si="3"/>
        <v>0</v>
      </c>
      <c r="K120" s="7">
        <f t="shared" si="4"/>
        <v>1</v>
      </c>
      <c r="L120" s="7">
        <f t="shared" si="5"/>
        <v>0</v>
      </c>
      <c r="M120" s="13">
        <f>(Tableau2[[#This Row],[Indicateur_poids des personne deplacés]]*40%)+(Tableau2[[#This Row],[Indicateur_Décés]]*40%)+(Tableau2[[#This Row],[Indicateur_Bléssées]]*20%)</f>
        <v>0.4</v>
      </c>
    </row>
    <row r="121" spans="1:13" hidden="1" x14ac:dyDescent="0.35">
      <c r="A121" s="6">
        <v>2023</v>
      </c>
      <c r="B121" s="7" t="s">
        <v>36</v>
      </c>
      <c r="C121" s="7" t="s">
        <v>22</v>
      </c>
      <c r="D121" s="7" t="s">
        <v>97</v>
      </c>
      <c r="E121" s="7">
        <v>90719.93985787312</v>
      </c>
      <c r="F121" s="14">
        <v>0</v>
      </c>
      <c r="G121" s="36">
        <f>Tableau2[[#This Row],[Nbr_Pers_deplacement_forcé]]/Tableau2[[#This Row],[Population]]</f>
        <v>0</v>
      </c>
      <c r="H121" s="7">
        <v>6</v>
      </c>
      <c r="I121" s="7"/>
      <c r="J121" s="7">
        <f t="shared" si="3"/>
        <v>0</v>
      </c>
      <c r="K121" s="7">
        <f t="shared" si="4"/>
        <v>1</v>
      </c>
      <c r="L121" s="7">
        <f t="shared" si="5"/>
        <v>0</v>
      </c>
      <c r="M121" s="13">
        <f>(Tableau2[[#This Row],[Indicateur_poids des personne deplacés]]*40%)+(Tableau2[[#This Row],[Indicateur_Décés]]*40%)+(Tableau2[[#This Row],[Indicateur_Bléssées]]*20%)</f>
        <v>0.4</v>
      </c>
    </row>
    <row r="122" spans="1:13" hidden="1" x14ac:dyDescent="0.35">
      <c r="A122" s="6">
        <v>2023</v>
      </c>
      <c r="B122" s="7" t="s">
        <v>36</v>
      </c>
      <c r="C122" s="7" t="s">
        <v>11</v>
      </c>
      <c r="D122" s="7" t="s">
        <v>98</v>
      </c>
      <c r="E122" s="7">
        <v>505273.50264389062</v>
      </c>
      <c r="F122" s="14">
        <v>0</v>
      </c>
      <c r="G122" s="36">
        <f>Tableau2[[#This Row],[Nbr_Pers_deplacement_forcé]]/Tableau2[[#This Row],[Population]]</f>
        <v>0</v>
      </c>
      <c r="H122" s="7"/>
      <c r="I122" s="7"/>
      <c r="J122" s="7">
        <f t="shared" si="3"/>
        <v>0</v>
      </c>
      <c r="K122" s="7">
        <f t="shared" si="4"/>
        <v>0</v>
      </c>
      <c r="L122" s="7">
        <f t="shared" si="5"/>
        <v>0</v>
      </c>
      <c r="M122" s="13">
        <f>(Tableau2[[#This Row],[Indicateur_poids des personne deplacés]]*40%)+(Tableau2[[#This Row],[Indicateur_Décés]]*40%)+(Tableau2[[#This Row],[Indicateur_Bléssées]]*20%)</f>
        <v>0</v>
      </c>
    </row>
    <row r="123" spans="1:13" hidden="1" x14ac:dyDescent="0.35">
      <c r="A123" s="6">
        <v>2023</v>
      </c>
      <c r="B123" s="7" t="s">
        <v>36</v>
      </c>
      <c r="C123" s="7" t="s">
        <v>11</v>
      </c>
      <c r="D123" s="7" t="s">
        <v>46</v>
      </c>
      <c r="E123" s="7">
        <v>176296.37887966196</v>
      </c>
      <c r="F123" s="14">
        <v>31152</v>
      </c>
      <c r="G123" s="36">
        <f>Tableau2[[#This Row],[Nbr_Pers_deplacement_forcé]]/Tableau2[[#This Row],[Population]]</f>
        <v>0.17670243823478657</v>
      </c>
      <c r="H123" s="7">
        <v>1</v>
      </c>
      <c r="I123" s="7">
        <v>2</v>
      </c>
      <c r="J123" s="7">
        <f t="shared" si="3"/>
        <v>0</v>
      </c>
      <c r="K123" s="7">
        <f t="shared" si="4"/>
        <v>1</v>
      </c>
      <c r="L123" s="7">
        <f t="shared" si="5"/>
        <v>0</v>
      </c>
      <c r="M123" s="13">
        <f>(Tableau2[[#This Row],[Indicateur_poids des personne deplacés]]*40%)+(Tableau2[[#This Row],[Indicateur_Décés]]*40%)+(Tableau2[[#This Row],[Indicateur_Bléssées]]*20%)</f>
        <v>0.4</v>
      </c>
    </row>
    <row r="124" spans="1:13" hidden="1" x14ac:dyDescent="0.35">
      <c r="A124" s="6">
        <v>2023</v>
      </c>
      <c r="B124" s="7" t="s">
        <v>36</v>
      </c>
      <c r="C124" s="7" t="s">
        <v>11</v>
      </c>
      <c r="D124" s="7" t="s">
        <v>99</v>
      </c>
      <c r="E124" s="7">
        <v>286907.2244821795</v>
      </c>
      <c r="F124" s="14">
        <v>0</v>
      </c>
      <c r="G124" s="36">
        <f>Tableau2[[#This Row],[Nbr_Pers_deplacement_forcé]]/Tableau2[[#This Row],[Population]]</f>
        <v>0</v>
      </c>
      <c r="H124" s="7"/>
      <c r="I124" s="7"/>
      <c r="J124" s="7">
        <f t="shared" si="3"/>
        <v>0</v>
      </c>
      <c r="K124" s="7">
        <f t="shared" si="4"/>
        <v>0</v>
      </c>
      <c r="L124" s="7">
        <f t="shared" si="5"/>
        <v>0</v>
      </c>
      <c r="M124" s="13">
        <f>(Tableau2[[#This Row],[Indicateur_poids des personne deplacés]]*40%)+(Tableau2[[#This Row],[Indicateur_Décés]]*40%)+(Tableau2[[#This Row],[Indicateur_Bléssées]]*20%)</f>
        <v>0</v>
      </c>
    </row>
    <row r="125" spans="1:13" hidden="1" x14ac:dyDescent="0.35">
      <c r="A125" s="6">
        <v>2023</v>
      </c>
      <c r="B125" s="7" t="s">
        <v>36</v>
      </c>
      <c r="C125" s="7" t="s">
        <v>100</v>
      </c>
      <c r="D125" s="7" t="s">
        <v>101</v>
      </c>
      <c r="E125" s="7">
        <v>1756782.944952454</v>
      </c>
      <c r="F125" s="14">
        <v>23582</v>
      </c>
      <c r="G125" s="36">
        <f>Tableau2[[#This Row],[Nbr_Pers_deplacement_forcé]]/Tableau2[[#This Row],[Population]]</f>
        <v>1.3423399895675916E-2</v>
      </c>
      <c r="H125" s="7">
        <v>2</v>
      </c>
      <c r="I125" s="7"/>
      <c r="J125" s="7">
        <f t="shared" si="3"/>
        <v>0</v>
      </c>
      <c r="K125" s="7">
        <f t="shared" si="4"/>
        <v>1</v>
      </c>
      <c r="L125" s="7">
        <f t="shared" si="5"/>
        <v>0</v>
      </c>
      <c r="M125" s="13">
        <f>(Tableau2[[#This Row],[Indicateur_poids des personne deplacés]]*40%)+(Tableau2[[#This Row],[Indicateur_Décés]]*40%)+(Tableau2[[#This Row],[Indicateur_Bléssées]]*20%)</f>
        <v>0.4</v>
      </c>
    </row>
    <row r="126" spans="1:13" hidden="1" x14ac:dyDescent="0.35">
      <c r="A126" s="6">
        <v>2023</v>
      </c>
      <c r="B126" s="7" t="s">
        <v>36</v>
      </c>
      <c r="C126" s="7" t="s">
        <v>47</v>
      </c>
      <c r="D126" s="7" t="s">
        <v>48</v>
      </c>
      <c r="E126" s="7">
        <v>537470.31955746224</v>
      </c>
      <c r="F126" s="14">
        <v>45000</v>
      </c>
      <c r="G126" s="36">
        <f>Tableau2[[#This Row],[Nbr_Pers_deplacement_forcé]]/Tableau2[[#This Row],[Population]]</f>
        <v>8.372555350973003E-2</v>
      </c>
      <c r="H126" s="7">
        <v>5</v>
      </c>
      <c r="I126" s="7"/>
      <c r="J126" s="7">
        <f t="shared" si="3"/>
        <v>0</v>
      </c>
      <c r="K126" s="7">
        <f t="shared" si="4"/>
        <v>1</v>
      </c>
      <c r="L126" s="7">
        <f t="shared" si="5"/>
        <v>0</v>
      </c>
      <c r="M126" s="13">
        <f>(Tableau2[[#This Row],[Indicateur_poids des personne deplacés]]*40%)+(Tableau2[[#This Row],[Indicateur_Décés]]*40%)+(Tableau2[[#This Row],[Indicateur_Bléssées]]*20%)</f>
        <v>0.4</v>
      </c>
    </row>
    <row r="127" spans="1:13" hidden="1" x14ac:dyDescent="0.35">
      <c r="A127" s="6">
        <v>2023</v>
      </c>
      <c r="B127" s="7" t="s">
        <v>36</v>
      </c>
      <c r="C127" s="7" t="s">
        <v>47</v>
      </c>
      <c r="D127" s="7" t="s">
        <v>49</v>
      </c>
      <c r="E127" s="7">
        <v>174793.48252966607</v>
      </c>
      <c r="F127" s="14">
        <v>0</v>
      </c>
      <c r="G127" s="36">
        <f>Tableau2[[#This Row],[Nbr_Pers_deplacement_forcé]]/Tableau2[[#This Row],[Population]]</f>
        <v>0</v>
      </c>
      <c r="H127" s="7">
        <v>10</v>
      </c>
      <c r="I127" s="7"/>
      <c r="J127" s="7">
        <f t="shared" si="3"/>
        <v>0</v>
      </c>
      <c r="K127" s="7">
        <f t="shared" si="4"/>
        <v>1</v>
      </c>
      <c r="L127" s="7">
        <f t="shared" si="5"/>
        <v>0</v>
      </c>
      <c r="M127" s="13">
        <f>(Tableau2[[#This Row],[Indicateur_poids des personne deplacés]]*40%)+(Tableau2[[#This Row],[Indicateur_Décés]]*40%)+(Tableau2[[#This Row],[Indicateur_Bléssées]]*20%)</f>
        <v>0.4</v>
      </c>
    </row>
    <row r="128" spans="1:13" hidden="1" x14ac:dyDescent="0.35">
      <c r="A128" s="6">
        <v>2023</v>
      </c>
      <c r="B128" s="7" t="s">
        <v>36</v>
      </c>
      <c r="C128" s="7" t="s">
        <v>47</v>
      </c>
      <c r="D128" s="7" t="s">
        <v>50</v>
      </c>
      <c r="E128" s="7">
        <v>467133.22094067308</v>
      </c>
      <c r="F128" s="14">
        <v>159084</v>
      </c>
      <c r="G128" s="36">
        <f>Tableau2[[#This Row],[Nbr_Pers_deplacement_forcé]]/Tableau2[[#This Row],[Population]]</f>
        <v>0.34055381391982825</v>
      </c>
      <c r="H128" s="7"/>
      <c r="I128" s="7"/>
      <c r="J128" s="7">
        <f t="shared" si="3"/>
        <v>1</v>
      </c>
      <c r="K128" s="7">
        <f t="shared" si="4"/>
        <v>0</v>
      </c>
      <c r="L128" s="7">
        <f t="shared" si="5"/>
        <v>0</v>
      </c>
      <c r="M128" s="13">
        <f>(Tableau2[[#This Row],[Indicateur_poids des personne deplacés]]*40%)+(Tableau2[[#This Row],[Indicateur_Décés]]*40%)+(Tableau2[[#This Row],[Indicateur_Bléssées]]*20%)</f>
        <v>0.4</v>
      </c>
    </row>
    <row r="129" spans="1:13" hidden="1" x14ac:dyDescent="0.35">
      <c r="A129" s="6">
        <v>2023</v>
      </c>
      <c r="B129" s="7" t="s">
        <v>36</v>
      </c>
      <c r="C129" s="7" t="s">
        <v>13</v>
      </c>
      <c r="D129" s="7" t="s">
        <v>102</v>
      </c>
      <c r="E129" s="7">
        <v>299592.18729481311</v>
      </c>
      <c r="F129" s="14">
        <v>0</v>
      </c>
      <c r="G129" s="36">
        <f>Tableau2[[#This Row],[Nbr_Pers_deplacement_forcé]]/Tableau2[[#This Row],[Population]]</f>
        <v>0</v>
      </c>
      <c r="H129" s="7">
        <v>5</v>
      </c>
      <c r="I129" s="7"/>
      <c r="J129" s="7">
        <f t="shared" si="3"/>
        <v>0</v>
      </c>
      <c r="K129" s="7">
        <f t="shared" si="4"/>
        <v>1</v>
      </c>
      <c r="L129" s="7">
        <f t="shared" si="5"/>
        <v>0</v>
      </c>
      <c r="M129" s="13">
        <f>(Tableau2[[#This Row],[Indicateur_poids des personne deplacés]]*40%)+(Tableau2[[#This Row],[Indicateur_Décés]]*40%)+(Tableau2[[#This Row],[Indicateur_Bléssées]]*20%)</f>
        <v>0.4</v>
      </c>
    </row>
    <row r="130" spans="1:13" hidden="1" x14ac:dyDescent="0.35">
      <c r="A130" s="6">
        <v>2023</v>
      </c>
      <c r="B130" s="7" t="s">
        <v>36</v>
      </c>
      <c r="C130" s="7" t="s">
        <v>13</v>
      </c>
      <c r="D130" s="7" t="s">
        <v>103</v>
      </c>
      <c r="E130" s="7">
        <v>106347.58594277882</v>
      </c>
      <c r="F130" s="14">
        <v>0</v>
      </c>
      <c r="G130" s="36">
        <f>Tableau2[[#This Row],[Nbr_Pers_deplacement_forcé]]/Tableau2[[#This Row],[Population]]</f>
        <v>0</v>
      </c>
      <c r="H130" s="7"/>
      <c r="I130" s="7"/>
      <c r="J130" s="7">
        <f t="shared" si="3"/>
        <v>0</v>
      </c>
      <c r="K130" s="7">
        <f t="shared" si="4"/>
        <v>0</v>
      </c>
      <c r="L130" s="7">
        <f t="shared" si="5"/>
        <v>0</v>
      </c>
      <c r="M130" s="13">
        <f>(Tableau2[[#This Row],[Indicateur_poids des personne deplacés]]*40%)+(Tableau2[[#This Row],[Indicateur_Décés]]*40%)+(Tableau2[[#This Row],[Indicateur_Bléssées]]*20%)</f>
        <v>0</v>
      </c>
    </row>
    <row r="131" spans="1:13" hidden="1" x14ac:dyDescent="0.35">
      <c r="A131" s="6">
        <v>2023</v>
      </c>
      <c r="B131" s="7" t="s">
        <v>36</v>
      </c>
      <c r="C131" s="7" t="s">
        <v>13</v>
      </c>
      <c r="D131" s="7" t="s">
        <v>104</v>
      </c>
      <c r="E131" s="7">
        <v>91115.038618153325</v>
      </c>
      <c r="F131" s="14">
        <v>8785</v>
      </c>
      <c r="G131" s="36">
        <f>Tableau2[[#This Row],[Nbr_Pers_deplacement_forcé]]/Tableau2[[#This Row],[Population]]</f>
        <v>9.6416575498764243E-2</v>
      </c>
      <c r="H131" s="7"/>
      <c r="I131" s="7"/>
      <c r="J131" s="7">
        <f t="shared" ref="J131:J194" si="6">IF(G131&gt;=20%,1,0)</f>
        <v>0</v>
      </c>
      <c r="K131" s="7">
        <f t="shared" ref="K131:K194" si="7">IF(H131&gt;0,1,0)</f>
        <v>0</v>
      </c>
      <c r="L131" s="7">
        <f t="shared" ref="L131:L194" si="8">IF(I131&gt;50,1,0)</f>
        <v>0</v>
      </c>
      <c r="M131" s="13">
        <f>(Tableau2[[#This Row],[Indicateur_poids des personne deplacés]]*40%)+(Tableau2[[#This Row],[Indicateur_Décés]]*40%)+(Tableau2[[#This Row],[Indicateur_Bléssées]]*20%)</f>
        <v>0</v>
      </c>
    </row>
    <row r="132" spans="1:13" hidden="1" x14ac:dyDescent="0.35">
      <c r="A132" s="6">
        <v>2023</v>
      </c>
      <c r="B132" s="7" t="s">
        <v>36</v>
      </c>
      <c r="C132" s="7" t="s">
        <v>18</v>
      </c>
      <c r="D132" s="7" t="s">
        <v>105</v>
      </c>
      <c r="E132" s="7">
        <v>657506.7912402855</v>
      </c>
      <c r="F132" s="14">
        <v>69322</v>
      </c>
      <c r="G132" s="36">
        <f>Tableau2[[#This Row],[Nbr_Pers_deplacement_forcé]]/Tableau2[[#This Row],[Population]]</f>
        <v>0.1054316106290472</v>
      </c>
      <c r="H132" s="7">
        <v>0</v>
      </c>
      <c r="I132" s="7"/>
      <c r="J132" s="7">
        <f t="shared" si="6"/>
        <v>0</v>
      </c>
      <c r="K132" s="7">
        <f t="shared" si="7"/>
        <v>0</v>
      </c>
      <c r="L132" s="7">
        <f t="shared" si="8"/>
        <v>0</v>
      </c>
      <c r="M132" s="13">
        <f>(Tableau2[[#This Row],[Indicateur_poids des personne deplacés]]*40%)+(Tableau2[[#This Row],[Indicateur_Décés]]*40%)+(Tableau2[[#This Row],[Indicateur_Bléssées]]*20%)</f>
        <v>0</v>
      </c>
    </row>
    <row r="133" spans="1:13" hidden="1" x14ac:dyDescent="0.35">
      <c r="A133" s="6">
        <v>2023</v>
      </c>
      <c r="B133" s="7" t="s">
        <v>36</v>
      </c>
      <c r="C133" s="7" t="s">
        <v>18</v>
      </c>
      <c r="D133" s="7" t="s">
        <v>51</v>
      </c>
      <c r="E133" s="7">
        <v>175219.03577607436</v>
      </c>
      <c r="F133" s="14">
        <v>32000</v>
      </c>
      <c r="G133" s="36">
        <f>Tableau2[[#This Row],[Nbr_Pers_deplacement_forcé]]/Tableau2[[#This Row],[Population]]</f>
        <v>0.18262855892492877</v>
      </c>
      <c r="H133" s="7">
        <v>6</v>
      </c>
      <c r="I133" s="7"/>
      <c r="J133" s="7">
        <f t="shared" si="6"/>
        <v>0</v>
      </c>
      <c r="K133" s="7">
        <f t="shared" si="7"/>
        <v>1</v>
      </c>
      <c r="L133" s="7">
        <f t="shared" si="8"/>
        <v>0</v>
      </c>
      <c r="M133" s="13">
        <f>(Tableau2[[#This Row],[Indicateur_poids des personne deplacés]]*40%)+(Tableau2[[#This Row],[Indicateur_Décés]]*40%)+(Tableau2[[#This Row],[Indicateur_Bléssées]]*20%)</f>
        <v>0.4</v>
      </c>
    </row>
    <row r="134" spans="1:13" hidden="1" x14ac:dyDescent="0.35">
      <c r="A134" s="6">
        <v>2023</v>
      </c>
      <c r="B134" s="7" t="s">
        <v>36</v>
      </c>
      <c r="C134" s="7" t="s">
        <v>106</v>
      </c>
      <c r="D134" s="7" t="s">
        <v>107</v>
      </c>
      <c r="E134" s="7">
        <v>422838.3459468463</v>
      </c>
      <c r="F134" s="14">
        <v>0</v>
      </c>
      <c r="G134" s="36">
        <f>Tableau2[[#This Row],[Nbr_Pers_deplacement_forcé]]/Tableau2[[#This Row],[Population]]</f>
        <v>0</v>
      </c>
      <c r="H134" s="7"/>
      <c r="I134" s="7"/>
      <c r="J134" s="7">
        <f t="shared" si="6"/>
        <v>0</v>
      </c>
      <c r="K134" s="7">
        <f t="shared" si="7"/>
        <v>0</v>
      </c>
      <c r="L134" s="7">
        <f t="shared" si="8"/>
        <v>0</v>
      </c>
      <c r="M134" s="13">
        <f>(Tableau2[[#This Row],[Indicateur_poids des personne deplacés]]*40%)+(Tableau2[[#This Row],[Indicateur_Décés]]*40%)+(Tableau2[[#This Row],[Indicateur_Bléssées]]*20%)</f>
        <v>0</v>
      </c>
    </row>
    <row r="135" spans="1:13" hidden="1" x14ac:dyDescent="0.35">
      <c r="A135" s="6">
        <v>2023</v>
      </c>
      <c r="B135" s="7" t="s">
        <v>36</v>
      </c>
      <c r="C135" s="7" t="s">
        <v>106</v>
      </c>
      <c r="D135" s="7" t="s">
        <v>108</v>
      </c>
      <c r="E135" s="7">
        <v>530159.0672467394</v>
      </c>
      <c r="F135" s="14">
        <v>0</v>
      </c>
      <c r="G135" s="36">
        <f>Tableau2[[#This Row],[Nbr_Pers_deplacement_forcé]]/Tableau2[[#This Row],[Population]]</f>
        <v>0</v>
      </c>
      <c r="H135" s="7"/>
      <c r="I135" s="7"/>
      <c r="J135" s="7">
        <f t="shared" si="6"/>
        <v>0</v>
      </c>
      <c r="K135" s="7">
        <f t="shared" si="7"/>
        <v>0</v>
      </c>
      <c r="L135" s="7">
        <f t="shared" si="8"/>
        <v>0</v>
      </c>
      <c r="M135" s="13">
        <f>(Tableau2[[#This Row],[Indicateur_poids des personne deplacés]]*40%)+(Tableau2[[#This Row],[Indicateur_Décés]]*40%)+(Tableau2[[#This Row],[Indicateur_Bléssées]]*20%)</f>
        <v>0</v>
      </c>
    </row>
    <row r="136" spans="1:13" hidden="1" x14ac:dyDescent="0.35">
      <c r="A136" s="6">
        <v>2023</v>
      </c>
      <c r="B136" s="7" t="s">
        <v>36</v>
      </c>
      <c r="C136" s="7" t="s">
        <v>106</v>
      </c>
      <c r="D136" s="7" t="s">
        <v>109</v>
      </c>
      <c r="E136" s="7">
        <v>146141.3194178816</v>
      </c>
      <c r="F136" s="14">
        <v>0</v>
      </c>
      <c r="G136" s="36">
        <f>Tableau2[[#This Row],[Nbr_Pers_deplacement_forcé]]/Tableau2[[#This Row],[Population]]</f>
        <v>0</v>
      </c>
      <c r="H136" s="7">
        <v>0</v>
      </c>
      <c r="I136" s="7"/>
      <c r="J136" s="7">
        <f t="shared" si="6"/>
        <v>0</v>
      </c>
      <c r="K136" s="7">
        <f t="shared" si="7"/>
        <v>0</v>
      </c>
      <c r="L136" s="7">
        <f t="shared" si="8"/>
        <v>0</v>
      </c>
      <c r="M136" s="13">
        <f>(Tableau2[[#This Row],[Indicateur_poids des personne deplacés]]*40%)+(Tableau2[[#This Row],[Indicateur_Décés]]*40%)+(Tableau2[[#This Row],[Indicateur_Bléssées]]*20%)</f>
        <v>0</v>
      </c>
    </row>
    <row r="137" spans="1:13" hidden="1" x14ac:dyDescent="0.35">
      <c r="A137" s="6">
        <v>2023</v>
      </c>
      <c r="B137" s="7" t="s">
        <v>36</v>
      </c>
      <c r="C137" s="7" t="s">
        <v>29</v>
      </c>
      <c r="D137" s="7" t="s">
        <v>110</v>
      </c>
      <c r="E137" s="7">
        <v>23536.194374106297</v>
      </c>
      <c r="F137" s="14">
        <v>0</v>
      </c>
      <c r="G137" s="36">
        <f>Tableau2[[#This Row],[Nbr_Pers_deplacement_forcé]]/Tableau2[[#This Row],[Population]]</f>
        <v>0</v>
      </c>
      <c r="H137" s="7">
        <v>82</v>
      </c>
      <c r="I137" s="7"/>
      <c r="J137" s="7">
        <f t="shared" si="6"/>
        <v>0</v>
      </c>
      <c r="K137" s="7">
        <f t="shared" si="7"/>
        <v>1</v>
      </c>
      <c r="L137" s="7">
        <f t="shared" si="8"/>
        <v>0</v>
      </c>
      <c r="M137" s="13">
        <f>(Tableau2[[#This Row],[Indicateur_poids des personne deplacés]]*40%)+(Tableau2[[#This Row],[Indicateur_Décés]]*40%)+(Tableau2[[#This Row],[Indicateur_Bléssées]]*20%)</f>
        <v>0.4</v>
      </c>
    </row>
    <row r="138" spans="1:13" hidden="1" x14ac:dyDescent="0.35">
      <c r="A138" s="6">
        <v>2023</v>
      </c>
      <c r="B138" s="7" t="s">
        <v>36</v>
      </c>
      <c r="C138" s="7" t="s">
        <v>29</v>
      </c>
      <c r="D138" s="7" t="s">
        <v>111</v>
      </c>
      <c r="E138" s="7">
        <v>18151.953395968354</v>
      </c>
      <c r="F138" s="14">
        <v>0</v>
      </c>
      <c r="G138" s="36">
        <f>Tableau2[[#This Row],[Nbr_Pers_deplacement_forcé]]/Tableau2[[#This Row],[Population]]</f>
        <v>0</v>
      </c>
      <c r="H138" s="7">
        <v>68</v>
      </c>
      <c r="I138" s="7"/>
      <c r="J138" s="7">
        <f t="shared" si="6"/>
        <v>0</v>
      </c>
      <c r="K138" s="7">
        <f t="shared" si="7"/>
        <v>1</v>
      </c>
      <c r="L138" s="7">
        <f t="shared" si="8"/>
        <v>0</v>
      </c>
      <c r="M138" s="13">
        <f>(Tableau2[[#This Row],[Indicateur_poids des personne deplacés]]*40%)+(Tableau2[[#This Row],[Indicateur_Décés]]*40%)+(Tableau2[[#This Row],[Indicateur_Bléssées]]*20%)</f>
        <v>0.4</v>
      </c>
    </row>
    <row r="139" spans="1:13" hidden="1" x14ac:dyDescent="0.35">
      <c r="A139" s="6">
        <v>2023</v>
      </c>
      <c r="B139" s="7" t="s">
        <v>36</v>
      </c>
      <c r="C139" s="7" t="s">
        <v>12</v>
      </c>
      <c r="D139" s="7" t="s">
        <v>112</v>
      </c>
      <c r="E139" s="7">
        <v>276901.87866605341</v>
      </c>
      <c r="F139" s="14">
        <v>0</v>
      </c>
      <c r="G139" s="36">
        <f>Tableau2[[#This Row],[Nbr_Pers_deplacement_forcé]]/Tableau2[[#This Row],[Population]]</f>
        <v>0</v>
      </c>
      <c r="H139" s="7"/>
      <c r="I139" s="7"/>
      <c r="J139" s="7">
        <f t="shared" si="6"/>
        <v>0</v>
      </c>
      <c r="K139" s="7">
        <f t="shared" si="7"/>
        <v>0</v>
      </c>
      <c r="L139" s="7">
        <f t="shared" si="8"/>
        <v>0</v>
      </c>
      <c r="M139" s="13">
        <f>(Tableau2[[#This Row],[Indicateur_poids des personne deplacés]]*40%)+(Tableau2[[#This Row],[Indicateur_Décés]]*40%)+(Tableau2[[#This Row],[Indicateur_Bléssées]]*20%)</f>
        <v>0</v>
      </c>
    </row>
    <row r="140" spans="1:13" hidden="1" x14ac:dyDescent="0.35">
      <c r="A140" s="6">
        <v>2023</v>
      </c>
      <c r="B140" s="7" t="s">
        <v>36</v>
      </c>
      <c r="C140" s="7" t="s">
        <v>12</v>
      </c>
      <c r="D140" s="7" t="s">
        <v>52</v>
      </c>
      <c r="E140" s="7">
        <v>293822.49551755999</v>
      </c>
      <c r="F140" s="14">
        <v>141501</v>
      </c>
      <c r="G140" s="36">
        <f>Tableau2[[#This Row],[Nbr_Pers_deplacement_forcé]]/Tableau2[[#This Row],[Population]]</f>
        <v>0.48158667957247453</v>
      </c>
      <c r="H140" s="7">
        <v>2</v>
      </c>
      <c r="I140" s="7"/>
      <c r="J140" s="7">
        <f t="shared" si="6"/>
        <v>1</v>
      </c>
      <c r="K140" s="7">
        <f t="shared" si="7"/>
        <v>1</v>
      </c>
      <c r="L140" s="7">
        <f t="shared" si="8"/>
        <v>0</v>
      </c>
      <c r="M140" s="13">
        <f>(Tableau2[[#This Row],[Indicateur_poids des personne deplacés]]*40%)+(Tableau2[[#This Row],[Indicateur_Décés]]*40%)+(Tableau2[[#This Row],[Indicateur_Bléssées]]*20%)</f>
        <v>0.8</v>
      </c>
    </row>
    <row r="141" spans="1:13" hidden="1" x14ac:dyDescent="0.35">
      <c r="A141" s="6">
        <v>2023</v>
      </c>
      <c r="B141" s="7" t="s">
        <v>36</v>
      </c>
      <c r="C141" s="7" t="s">
        <v>12</v>
      </c>
      <c r="D141" s="7" t="s">
        <v>113</v>
      </c>
      <c r="E141" s="7">
        <v>228876.27809795376</v>
      </c>
      <c r="F141" s="14">
        <v>0</v>
      </c>
      <c r="G141" s="36">
        <f>Tableau2[[#This Row],[Nbr_Pers_deplacement_forcé]]/Tableau2[[#This Row],[Population]]</f>
        <v>0</v>
      </c>
      <c r="H141" s="7"/>
      <c r="I141" s="7"/>
      <c r="J141" s="7">
        <f t="shared" si="6"/>
        <v>0</v>
      </c>
      <c r="K141" s="7">
        <f t="shared" si="7"/>
        <v>0</v>
      </c>
      <c r="L141" s="7">
        <f t="shared" si="8"/>
        <v>0</v>
      </c>
      <c r="M141" s="13">
        <f>(Tableau2[[#This Row],[Indicateur_poids des personne deplacés]]*40%)+(Tableau2[[#This Row],[Indicateur_Décés]]*40%)+(Tableau2[[#This Row],[Indicateur_Bléssées]]*20%)</f>
        <v>0</v>
      </c>
    </row>
    <row r="142" spans="1:13" hidden="1" x14ac:dyDescent="0.35">
      <c r="A142" s="6">
        <v>2023</v>
      </c>
      <c r="B142" s="7" t="s">
        <v>36</v>
      </c>
      <c r="C142" s="7" t="s">
        <v>12</v>
      </c>
      <c r="D142" s="7" t="s">
        <v>114</v>
      </c>
      <c r="E142" s="7">
        <v>33125.174734792694</v>
      </c>
      <c r="F142" s="14"/>
      <c r="G142" s="36">
        <f>Tableau2[[#This Row],[Nbr_Pers_deplacement_forcé]]/Tableau2[[#This Row],[Population]]</f>
        <v>0</v>
      </c>
      <c r="H142" s="7"/>
      <c r="I142" s="7"/>
      <c r="J142" s="7">
        <f t="shared" si="6"/>
        <v>0</v>
      </c>
      <c r="K142" s="7">
        <f t="shared" si="7"/>
        <v>0</v>
      </c>
      <c r="L142" s="7">
        <f t="shared" si="8"/>
        <v>0</v>
      </c>
      <c r="M142" s="13">
        <f>(Tableau2[[#This Row],[Indicateur_poids des personne deplacés]]*40%)+(Tableau2[[#This Row],[Indicateur_Décés]]*40%)+(Tableau2[[#This Row],[Indicateur_Bléssées]]*20%)</f>
        <v>0</v>
      </c>
    </row>
    <row r="143" spans="1:13" hidden="1" x14ac:dyDescent="0.35">
      <c r="A143" s="9">
        <v>2024</v>
      </c>
      <c r="B143" s="7" t="s">
        <v>36</v>
      </c>
      <c r="C143" s="7" t="s">
        <v>26</v>
      </c>
      <c r="D143" s="7" t="s">
        <v>57</v>
      </c>
      <c r="E143" s="7">
        <v>89614.5488135833</v>
      </c>
      <c r="F143" s="14">
        <v>0</v>
      </c>
      <c r="G143" s="36">
        <f>Tableau2[[#This Row],[Nbr_Pers_deplacement_forcé]]/Tableau2[[#This Row],[Population]]</f>
        <v>0</v>
      </c>
      <c r="H143" s="7"/>
      <c r="I143" s="7"/>
      <c r="J143" s="7">
        <f t="shared" si="6"/>
        <v>0</v>
      </c>
      <c r="K143" s="7">
        <f t="shared" si="7"/>
        <v>0</v>
      </c>
      <c r="L143" s="7">
        <f t="shared" si="8"/>
        <v>0</v>
      </c>
      <c r="M143" s="13">
        <f>(Tableau2[[#This Row],[Indicateur_poids des personne deplacés]]*40%)+(Tableau2[[#This Row],[Indicateur_Décés]]*40%)+(Tableau2[[#This Row],[Indicateur_Bléssées]]*20%)</f>
        <v>0</v>
      </c>
    </row>
    <row r="144" spans="1:13" hidden="1" x14ac:dyDescent="0.35">
      <c r="A144" s="6">
        <v>2024</v>
      </c>
      <c r="B144" s="7" t="s">
        <v>36</v>
      </c>
      <c r="C144" s="7" t="s">
        <v>26</v>
      </c>
      <c r="D144" s="7" t="s">
        <v>58</v>
      </c>
      <c r="E144" s="7">
        <v>102414.61163503269</v>
      </c>
      <c r="F144" s="14">
        <v>0</v>
      </c>
      <c r="G144" s="36">
        <f>Tableau2[[#This Row],[Nbr_Pers_deplacement_forcé]]/Tableau2[[#This Row],[Population]]</f>
        <v>0</v>
      </c>
      <c r="H144" s="7"/>
      <c r="I144" s="7"/>
      <c r="J144" s="7">
        <f t="shared" si="6"/>
        <v>0</v>
      </c>
      <c r="K144" s="7">
        <f t="shared" si="7"/>
        <v>0</v>
      </c>
      <c r="L144" s="7">
        <f t="shared" si="8"/>
        <v>0</v>
      </c>
      <c r="M144" s="13">
        <f>(Tableau2[[#This Row],[Indicateur_poids des personne deplacés]]*40%)+(Tableau2[[#This Row],[Indicateur_Décés]]*40%)+(Tableau2[[#This Row],[Indicateur_Bléssées]]*20%)</f>
        <v>0</v>
      </c>
    </row>
    <row r="145" spans="1:13" hidden="1" x14ac:dyDescent="0.35">
      <c r="A145" s="6">
        <v>2024</v>
      </c>
      <c r="B145" s="7" t="s">
        <v>36</v>
      </c>
      <c r="C145" s="7" t="s">
        <v>26</v>
      </c>
      <c r="D145" s="7" t="s">
        <v>59</v>
      </c>
      <c r="E145" s="7">
        <v>234693.66123528528</v>
      </c>
      <c r="F145" s="14">
        <v>0</v>
      </c>
      <c r="G145" s="36">
        <f>Tableau2[[#This Row],[Nbr_Pers_deplacement_forcé]]/Tableau2[[#This Row],[Population]]</f>
        <v>0</v>
      </c>
      <c r="H145" s="7"/>
      <c r="I145" s="7"/>
      <c r="J145" s="7">
        <f t="shared" si="6"/>
        <v>0</v>
      </c>
      <c r="K145" s="7">
        <f t="shared" si="7"/>
        <v>0</v>
      </c>
      <c r="L145" s="7">
        <f t="shared" si="8"/>
        <v>0</v>
      </c>
      <c r="M145" s="13">
        <f>(Tableau2[[#This Row],[Indicateur_poids des personne deplacés]]*40%)+(Tableau2[[#This Row],[Indicateur_Décés]]*40%)+(Tableau2[[#This Row],[Indicateur_Bléssées]]*20%)</f>
        <v>0</v>
      </c>
    </row>
    <row r="146" spans="1:13" hidden="1" x14ac:dyDescent="0.35">
      <c r="A146" s="6">
        <v>2024</v>
      </c>
      <c r="B146" s="7" t="s">
        <v>36</v>
      </c>
      <c r="C146" s="7" t="s">
        <v>17</v>
      </c>
      <c r="D146" s="7" t="s">
        <v>60</v>
      </c>
      <c r="E146" s="7">
        <v>290993.53195410222</v>
      </c>
      <c r="F146" s="14">
        <v>0</v>
      </c>
      <c r="G146" s="36">
        <f>Tableau2[[#This Row],[Nbr_Pers_deplacement_forcé]]/Tableau2[[#This Row],[Population]]</f>
        <v>0</v>
      </c>
      <c r="H146" s="7"/>
      <c r="I146" s="7"/>
      <c r="J146" s="7">
        <f t="shared" si="6"/>
        <v>0</v>
      </c>
      <c r="K146" s="7">
        <f t="shared" si="7"/>
        <v>0</v>
      </c>
      <c r="L146" s="7">
        <f t="shared" si="8"/>
        <v>0</v>
      </c>
      <c r="M146" s="13">
        <f>(Tableau2[[#This Row],[Indicateur_poids des personne deplacés]]*40%)+(Tableau2[[#This Row],[Indicateur_Décés]]*40%)+(Tableau2[[#This Row],[Indicateur_Bléssées]]*20%)</f>
        <v>0</v>
      </c>
    </row>
    <row r="147" spans="1:13" hidden="1" x14ac:dyDescent="0.35">
      <c r="A147" s="6">
        <v>2024</v>
      </c>
      <c r="B147" s="7" t="s">
        <v>36</v>
      </c>
      <c r="C147" s="7" t="s">
        <v>17</v>
      </c>
      <c r="D147" s="7" t="s">
        <v>61</v>
      </c>
      <c r="E147" s="7">
        <v>319035.77441063547</v>
      </c>
      <c r="F147" s="14">
        <v>8</v>
      </c>
      <c r="G147" s="36">
        <f>Tableau2[[#This Row],[Nbr_Pers_deplacement_forcé]]/Tableau2[[#This Row],[Population]]</f>
        <v>2.5075557795293159E-5</v>
      </c>
      <c r="H147" s="7"/>
      <c r="I147" s="7"/>
      <c r="J147" s="7">
        <f t="shared" si="6"/>
        <v>0</v>
      </c>
      <c r="K147" s="7">
        <f t="shared" si="7"/>
        <v>0</v>
      </c>
      <c r="L147" s="7">
        <f t="shared" si="8"/>
        <v>0</v>
      </c>
      <c r="M147" s="13">
        <f>(Tableau2[[#This Row],[Indicateur_poids des personne deplacés]]*40%)+(Tableau2[[#This Row],[Indicateur_Décés]]*40%)+(Tableau2[[#This Row],[Indicateur_Bléssées]]*20%)</f>
        <v>0</v>
      </c>
    </row>
    <row r="148" spans="1:13" hidden="1" x14ac:dyDescent="0.35">
      <c r="A148" s="6">
        <v>2024</v>
      </c>
      <c r="B148" s="7" t="s">
        <v>36</v>
      </c>
      <c r="C148" s="7" t="s">
        <v>17</v>
      </c>
      <c r="D148" s="7" t="s">
        <v>62</v>
      </c>
      <c r="E148" s="7">
        <v>178148.9991526056</v>
      </c>
      <c r="F148" s="14">
        <v>8</v>
      </c>
      <c r="G148" s="36">
        <f>Tableau2[[#This Row],[Nbr_Pers_deplacement_forcé]]/Tableau2[[#This Row],[Population]]</f>
        <v>4.4906230391713052E-5</v>
      </c>
      <c r="H148" s="7"/>
      <c r="I148" s="7">
        <v>14</v>
      </c>
      <c r="J148" s="7">
        <f t="shared" si="6"/>
        <v>0</v>
      </c>
      <c r="K148" s="7">
        <f t="shared" si="7"/>
        <v>0</v>
      </c>
      <c r="L148" s="7">
        <f t="shared" si="8"/>
        <v>0</v>
      </c>
      <c r="M148" s="13">
        <f>(Tableau2[[#This Row],[Indicateur_poids des personne deplacés]]*40%)+(Tableau2[[#This Row],[Indicateur_Décés]]*40%)+(Tableau2[[#This Row],[Indicateur_Bléssées]]*20%)</f>
        <v>0</v>
      </c>
    </row>
    <row r="149" spans="1:13" hidden="1" x14ac:dyDescent="0.35">
      <c r="A149" s="6">
        <v>2024</v>
      </c>
      <c r="B149" s="7" t="s">
        <v>36</v>
      </c>
      <c r="C149" s="7" t="s">
        <v>20</v>
      </c>
      <c r="D149" s="7" t="s">
        <v>63</v>
      </c>
      <c r="E149" s="7">
        <v>115288.05231571502</v>
      </c>
      <c r="F149" s="14">
        <v>0</v>
      </c>
      <c r="G149" s="36">
        <f>Tableau2[[#This Row],[Nbr_Pers_deplacement_forcé]]/Tableau2[[#This Row],[Population]]</f>
        <v>0</v>
      </c>
      <c r="H149" s="7"/>
      <c r="I149" s="7"/>
      <c r="J149" s="7">
        <f t="shared" si="6"/>
        <v>0</v>
      </c>
      <c r="K149" s="7">
        <f t="shared" si="7"/>
        <v>0</v>
      </c>
      <c r="L149" s="7">
        <f t="shared" si="8"/>
        <v>0</v>
      </c>
      <c r="M149" s="13">
        <f>(Tableau2[[#This Row],[Indicateur_poids des personne deplacés]]*40%)+(Tableau2[[#This Row],[Indicateur_Décés]]*40%)+(Tableau2[[#This Row],[Indicateur_Bléssées]]*20%)</f>
        <v>0</v>
      </c>
    </row>
    <row r="150" spans="1:13" hidden="1" x14ac:dyDescent="0.35">
      <c r="A150" s="6">
        <v>2024</v>
      </c>
      <c r="B150" s="7" t="s">
        <v>36</v>
      </c>
      <c r="C150" s="7" t="s">
        <v>20</v>
      </c>
      <c r="D150" s="7" t="s">
        <v>64</v>
      </c>
      <c r="E150" s="7">
        <v>42516.550286373778</v>
      </c>
      <c r="F150" s="14">
        <v>22</v>
      </c>
      <c r="G150" s="36">
        <f>Tableau2[[#This Row],[Nbr_Pers_deplacement_forcé]]/Tableau2[[#This Row],[Population]]</f>
        <v>5.1744555594979277E-4</v>
      </c>
      <c r="H150" s="7">
        <v>2</v>
      </c>
      <c r="I150" s="7"/>
      <c r="J150" s="7">
        <f t="shared" si="6"/>
        <v>0</v>
      </c>
      <c r="K150" s="7">
        <f t="shared" si="7"/>
        <v>1</v>
      </c>
      <c r="L150" s="7">
        <f t="shared" si="8"/>
        <v>0</v>
      </c>
      <c r="M150" s="13">
        <f>(Tableau2[[#This Row],[Indicateur_poids des personne deplacés]]*40%)+(Tableau2[[#This Row],[Indicateur_Décés]]*40%)+(Tableau2[[#This Row],[Indicateur_Bléssées]]*20%)</f>
        <v>0.4</v>
      </c>
    </row>
    <row r="151" spans="1:13" hidden="1" x14ac:dyDescent="0.35">
      <c r="A151" s="6">
        <v>2024</v>
      </c>
      <c r="B151" s="7" t="s">
        <v>36</v>
      </c>
      <c r="C151" s="7" t="s">
        <v>28</v>
      </c>
      <c r="D151" s="7" t="s">
        <v>65</v>
      </c>
      <c r="E151" s="7">
        <v>350098.93653028586</v>
      </c>
      <c r="F151" s="14">
        <v>5</v>
      </c>
      <c r="G151" s="36">
        <f>Tableau2[[#This Row],[Nbr_Pers_deplacement_forcé]]/Tableau2[[#This Row],[Population]]</f>
        <v>1.4281677201174438E-5</v>
      </c>
      <c r="H151" s="7"/>
      <c r="I151" s="7"/>
      <c r="J151" s="7">
        <f t="shared" si="6"/>
        <v>0</v>
      </c>
      <c r="K151" s="7">
        <f t="shared" si="7"/>
        <v>0</v>
      </c>
      <c r="L151" s="7">
        <f t="shared" si="8"/>
        <v>0</v>
      </c>
      <c r="M151" s="13">
        <f>(Tableau2[[#This Row],[Indicateur_poids des personne deplacés]]*40%)+(Tableau2[[#This Row],[Indicateur_Décés]]*40%)+(Tableau2[[#This Row],[Indicateur_Bléssées]]*20%)</f>
        <v>0</v>
      </c>
    </row>
    <row r="152" spans="1:13" hidden="1" x14ac:dyDescent="0.35">
      <c r="A152" s="6">
        <v>2024</v>
      </c>
      <c r="B152" s="7" t="s">
        <v>36</v>
      </c>
      <c r="C152" s="7" t="s">
        <v>28</v>
      </c>
      <c r="D152" s="7" t="s">
        <v>66</v>
      </c>
      <c r="E152" s="7">
        <v>305325.17348024232</v>
      </c>
      <c r="F152" s="14">
        <v>3</v>
      </c>
      <c r="G152" s="36">
        <f>Tableau2[[#This Row],[Nbr_Pers_deplacement_forcé]]/Tableau2[[#This Row],[Population]]</f>
        <v>9.8255900940121162E-6</v>
      </c>
      <c r="H152" s="7"/>
      <c r="I152" s="7"/>
      <c r="J152" s="7">
        <f t="shared" si="6"/>
        <v>0</v>
      </c>
      <c r="K152" s="7">
        <f t="shared" si="7"/>
        <v>0</v>
      </c>
      <c r="L152" s="7">
        <f t="shared" si="8"/>
        <v>0</v>
      </c>
      <c r="M152" s="13">
        <f>(Tableau2[[#This Row],[Indicateur_poids des personne deplacés]]*40%)+(Tableau2[[#This Row],[Indicateur_Décés]]*40%)+(Tableau2[[#This Row],[Indicateur_Bléssées]]*20%)</f>
        <v>0</v>
      </c>
    </row>
    <row r="153" spans="1:13" hidden="1" x14ac:dyDescent="0.35">
      <c r="A153" s="6">
        <v>2024</v>
      </c>
      <c r="B153" s="7" t="s">
        <v>36</v>
      </c>
      <c r="C153" s="7" t="s">
        <v>28</v>
      </c>
      <c r="D153" s="7" t="s">
        <v>67</v>
      </c>
      <c r="E153" s="7">
        <v>310162.7815873737</v>
      </c>
      <c r="F153" s="14">
        <v>0</v>
      </c>
      <c r="G153" s="36">
        <f>Tableau2[[#This Row],[Nbr_Pers_deplacement_forcé]]/Tableau2[[#This Row],[Population]]</f>
        <v>0</v>
      </c>
      <c r="H153" s="7"/>
      <c r="I153" s="7"/>
      <c r="J153" s="7">
        <f t="shared" si="6"/>
        <v>0</v>
      </c>
      <c r="K153" s="7">
        <f t="shared" si="7"/>
        <v>0</v>
      </c>
      <c r="L153" s="7">
        <f t="shared" si="8"/>
        <v>0</v>
      </c>
      <c r="M153" s="13">
        <f>(Tableau2[[#This Row],[Indicateur_poids des personne deplacés]]*40%)+(Tableau2[[#This Row],[Indicateur_Décés]]*40%)+(Tableau2[[#This Row],[Indicateur_Bléssées]]*20%)</f>
        <v>0</v>
      </c>
    </row>
    <row r="154" spans="1:13" hidden="1" x14ac:dyDescent="0.35">
      <c r="A154" s="6">
        <v>2024</v>
      </c>
      <c r="B154" s="7" t="s">
        <v>36</v>
      </c>
      <c r="C154" s="7" t="s">
        <v>21</v>
      </c>
      <c r="D154" s="7" t="s">
        <v>37</v>
      </c>
      <c r="E154" s="7">
        <v>133701.42852557887</v>
      </c>
      <c r="F154" s="14">
        <v>6</v>
      </c>
      <c r="G154" s="36">
        <f>Tableau2[[#This Row],[Nbr_Pers_deplacement_forcé]]/Tableau2[[#This Row],[Population]]</f>
        <v>4.4876109897749669E-5</v>
      </c>
      <c r="H154" s="7"/>
      <c r="I154" s="7">
        <v>12</v>
      </c>
      <c r="J154" s="7">
        <f t="shared" si="6"/>
        <v>0</v>
      </c>
      <c r="K154" s="7">
        <f t="shared" si="7"/>
        <v>0</v>
      </c>
      <c r="L154" s="7">
        <f t="shared" si="8"/>
        <v>0</v>
      </c>
      <c r="M154" s="13">
        <f>(Tableau2[[#This Row],[Indicateur_poids des personne deplacés]]*40%)+(Tableau2[[#This Row],[Indicateur_Décés]]*40%)+(Tableau2[[#This Row],[Indicateur_Bléssées]]*20%)</f>
        <v>0</v>
      </c>
    </row>
    <row r="155" spans="1:13" hidden="1" x14ac:dyDescent="0.35">
      <c r="A155" s="6">
        <v>2024</v>
      </c>
      <c r="B155" s="7" t="s">
        <v>36</v>
      </c>
      <c r="C155" s="7" t="s">
        <v>21</v>
      </c>
      <c r="D155" s="7" t="s">
        <v>68</v>
      </c>
      <c r="E155" s="7">
        <v>46956.502189173494</v>
      </c>
      <c r="F155" s="14">
        <v>35691</v>
      </c>
      <c r="G155" s="36">
        <f>Tableau2[[#This Row],[Nbr_Pers_deplacement_forcé]]/Tableau2[[#This Row],[Population]]</f>
        <v>0.76008642756676792</v>
      </c>
      <c r="H155" s="7"/>
      <c r="I155" s="7"/>
      <c r="J155" s="7">
        <f t="shared" si="6"/>
        <v>1</v>
      </c>
      <c r="K155" s="7">
        <f t="shared" si="7"/>
        <v>0</v>
      </c>
      <c r="L155" s="7">
        <f t="shared" si="8"/>
        <v>0</v>
      </c>
      <c r="M155" s="13">
        <f>(Tableau2[[#This Row],[Indicateur_poids des personne deplacés]]*40%)+(Tableau2[[#This Row],[Indicateur_Décés]]*40%)+(Tableau2[[#This Row],[Indicateur_Bléssées]]*20%)</f>
        <v>0.4</v>
      </c>
    </row>
    <row r="156" spans="1:13" hidden="1" x14ac:dyDescent="0.35">
      <c r="A156" s="6">
        <v>2024</v>
      </c>
      <c r="B156" s="7" t="s">
        <v>36</v>
      </c>
      <c r="C156" s="7" t="s">
        <v>27</v>
      </c>
      <c r="D156" s="7" t="s">
        <v>69</v>
      </c>
      <c r="E156" s="7">
        <v>66336.505314674694</v>
      </c>
      <c r="F156" s="14">
        <v>0</v>
      </c>
      <c r="G156" s="36">
        <f>Tableau2[[#This Row],[Nbr_Pers_deplacement_forcé]]/Tableau2[[#This Row],[Population]]</f>
        <v>0</v>
      </c>
      <c r="H156" s="7"/>
      <c r="I156" s="7"/>
      <c r="J156" s="7">
        <f t="shared" si="6"/>
        <v>0</v>
      </c>
      <c r="K156" s="7">
        <f t="shared" si="7"/>
        <v>0</v>
      </c>
      <c r="L156" s="7">
        <f t="shared" si="8"/>
        <v>0</v>
      </c>
      <c r="M156" s="13">
        <f>(Tableau2[[#This Row],[Indicateur_poids des personne deplacés]]*40%)+(Tableau2[[#This Row],[Indicateur_Décés]]*40%)+(Tableau2[[#This Row],[Indicateur_Bléssées]]*20%)</f>
        <v>0</v>
      </c>
    </row>
    <row r="157" spans="1:13" hidden="1" x14ac:dyDescent="0.35">
      <c r="A157" s="6">
        <v>2024</v>
      </c>
      <c r="B157" s="7" t="s">
        <v>36</v>
      </c>
      <c r="C157" s="7" t="s">
        <v>27</v>
      </c>
      <c r="D157" s="7" t="s">
        <v>70</v>
      </c>
      <c r="E157" s="7">
        <v>35720.446938988774</v>
      </c>
      <c r="F157" s="14">
        <v>0</v>
      </c>
      <c r="G157" s="36">
        <f>Tableau2[[#This Row],[Nbr_Pers_deplacement_forcé]]/Tableau2[[#This Row],[Population]]</f>
        <v>0</v>
      </c>
      <c r="H157" s="7"/>
      <c r="I157" s="7"/>
      <c r="J157" s="7">
        <f t="shared" si="6"/>
        <v>0</v>
      </c>
      <c r="K157" s="7">
        <f t="shared" si="7"/>
        <v>0</v>
      </c>
      <c r="L157" s="7">
        <f t="shared" si="8"/>
        <v>0</v>
      </c>
      <c r="M157" s="13">
        <f>(Tableau2[[#This Row],[Indicateur_poids des personne deplacés]]*40%)+(Tableau2[[#This Row],[Indicateur_Décés]]*40%)+(Tableau2[[#This Row],[Indicateur_Bléssées]]*20%)</f>
        <v>0</v>
      </c>
    </row>
    <row r="158" spans="1:13" hidden="1" x14ac:dyDescent="0.35">
      <c r="A158" s="6">
        <v>2024</v>
      </c>
      <c r="B158" s="7" t="s">
        <v>36</v>
      </c>
      <c r="C158" s="7" t="s">
        <v>38</v>
      </c>
      <c r="D158" s="7" t="s">
        <v>71</v>
      </c>
      <c r="E158" s="7">
        <v>225937.57214465627</v>
      </c>
      <c r="F158" s="14">
        <v>0</v>
      </c>
      <c r="G158" s="36">
        <f>Tableau2[[#This Row],[Nbr_Pers_deplacement_forcé]]/Tableau2[[#This Row],[Population]]</f>
        <v>0</v>
      </c>
      <c r="H158" s="7"/>
      <c r="I158" s="7"/>
      <c r="J158" s="7">
        <f t="shared" si="6"/>
        <v>0</v>
      </c>
      <c r="K158" s="7">
        <f t="shared" si="7"/>
        <v>0</v>
      </c>
      <c r="L158" s="7">
        <f t="shared" si="8"/>
        <v>0</v>
      </c>
      <c r="M158" s="13">
        <f>(Tableau2[[#This Row],[Indicateur_poids des personne deplacés]]*40%)+(Tableau2[[#This Row],[Indicateur_Décés]]*40%)+(Tableau2[[#This Row],[Indicateur_Bléssées]]*20%)</f>
        <v>0</v>
      </c>
    </row>
    <row r="159" spans="1:13" hidden="1" x14ac:dyDescent="0.35">
      <c r="A159" s="6">
        <v>2024</v>
      </c>
      <c r="B159" s="7" t="s">
        <v>36</v>
      </c>
      <c r="C159" s="7" t="s">
        <v>38</v>
      </c>
      <c r="D159" s="7" t="s">
        <v>72</v>
      </c>
      <c r="E159" s="7">
        <v>139762.60836228257</v>
      </c>
      <c r="F159" s="14">
        <v>0</v>
      </c>
      <c r="G159" s="36">
        <f>Tableau2[[#This Row],[Nbr_Pers_deplacement_forcé]]/Tableau2[[#This Row],[Population]]</f>
        <v>0</v>
      </c>
      <c r="H159" s="7"/>
      <c r="I159" s="7"/>
      <c r="J159" s="7">
        <f t="shared" si="6"/>
        <v>0</v>
      </c>
      <c r="K159" s="7">
        <f t="shared" si="7"/>
        <v>0</v>
      </c>
      <c r="L159" s="7">
        <f t="shared" si="8"/>
        <v>0</v>
      </c>
      <c r="M159" s="13">
        <f>(Tableau2[[#This Row],[Indicateur_poids des personne deplacés]]*40%)+(Tableau2[[#This Row],[Indicateur_Décés]]*40%)+(Tableau2[[#This Row],[Indicateur_Bléssées]]*20%)</f>
        <v>0</v>
      </c>
    </row>
    <row r="160" spans="1:13" hidden="1" x14ac:dyDescent="0.35">
      <c r="A160" s="6">
        <v>2024</v>
      </c>
      <c r="B160" s="7" t="s">
        <v>36</v>
      </c>
      <c r="C160" s="7" t="s">
        <v>38</v>
      </c>
      <c r="D160" s="7" t="s">
        <v>73</v>
      </c>
      <c r="E160" s="7">
        <v>232703.52650286985</v>
      </c>
      <c r="F160" s="14">
        <v>18</v>
      </c>
      <c r="G160" s="36">
        <f>Tableau2[[#This Row],[Nbr_Pers_deplacement_forcé]]/Tableau2[[#This Row],[Population]]</f>
        <v>7.7351642540655745E-5</v>
      </c>
      <c r="H160" s="7"/>
      <c r="I160" s="7"/>
      <c r="J160" s="7">
        <f t="shared" si="6"/>
        <v>0</v>
      </c>
      <c r="K160" s="7">
        <f t="shared" si="7"/>
        <v>0</v>
      </c>
      <c r="L160" s="7">
        <f t="shared" si="8"/>
        <v>0</v>
      </c>
      <c r="M160" s="13">
        <f>(Tableau2[[#This Row],[Indicateur_poids des personne deplacés]]*40%)+(Tableau2[[#This Row],[Indicateur_Décés]]*40%)+(Tableau2[[#This Row],[Indicateur_Bléssées]]*20%)</f>
        <v>0</v>
      </c>
    </row>
    <row r="161" spans="1:13" hidden="1" x14ac:dyDescent="0.35">
      <c r="A161" s="6">
        <v>2024</v>
      </c>
      <c r="B161" s="7" t="s">
        <v>36</v>
      </c>
      <c r="C161" s="7" t="s">
        <v>38</v>
      </c>
      <c r="D161" s="7" t="s">
        <v>39</v>
      </c>
      <c r="E161" s="7">
        <v>128065.3124911192</v>
      </c>
      <c r="F161" s="14">
        <v>103</v>
      </c>
      <c r="G161" s="36">
        <f>Tableau2[[#This Row],[Nbr_Pers_deplacement_forcé]]/Tableau2[[#This Row],[Population]]</f>
        <v>8.0427711451641225E-4</v>
      </c>
      <c r="H161" s="7">
        <v>6</v>
      </c>
      <c r="I161" s="7"/>
      <c r="J161" s="7">
        <f t="shared" si="6"/>
        <v>0</v>
      </c>
      <c r="K161" s="7">
        <f t="shared" si="7"/>
        <v>1</v>
      </c>
      <c r="L161" s="7">
        <f t="shared" si="8"/>
        <v>0</v>
      </c>
      <c r="M161" s="13">
        <f>(Tableau2[[#This Row],[Indicateur_poids des personne deplacés]]*40%)+(Tableau2[[#This Row],[Indicateur_Décés]]*40%)+(Tableau2[[#This Row],[Indicateur_Bléssées]]*20%)</f>
        <v>0.4</v>
      </c>
    </row>
    <row r="162" spans="1:13" hidden="1" x14ac:dyDescent="0.35">
      <c r="A162" s="6">
        <v>2024</v>
      </c>
      <c r="B162" s="7" t="s">
        <v>36</v>
      </c>
      <c r="C162" s="7" t="s">
        <v>25</v>
      </c>
      <c r="D162" s="7" t="s">
        <v>74</v>
      </c>
      <c r="E162" s="7">
        <v>378595.95105073776</v>
      </c>
      <c r="F162" s="14">
        <v>0</v>
      </c>
      <c r="G162" s="36">
        <f>Tableau2[[#This Row],[Nbr_Pers_deplacement_forcé]]/Tableau2[[#This Row],[Population]]</f>
        <v>0</v>
      </c>
      <c r="H162" s="7"/>
      <c r="I162" s="7"/>
      <c r="J162" s="7">
        <f t="shared" si="6"/>
        <v>0</v>
      </c>
      <c r="K162" s="7">
        <f t="shared" si="7"/>
        <v>0</v>
      </c>
      <c r="L162" s="7">
        <f t="shared" si="8"/>
        <v>0</v>
      </c>
      <c r="M162" s="13">
        <f>(Tableau2[[#This Row],[Indicateur_poids des personne deplacés]]*40%)+(Tableau2[[#This Row],[Indicateur_Décés]]*40%)+(Tableau2[[#This Row],[Indicateur_Bléssées]]*20%)</f>
        <v>0</v>
      </c>
    </row>
    <row r="163" spans="1:13" hidden="1" x14ac:dyDescent="0.35">
      <c r="A163" s="6">
        <v>2024</v>
      </c>
      <c r="B163" s="7" t="s">
        <v>36</v>
      </c>
      <c r="C163" s="7" t="s">
        <v>25</v>
      </c>
      <c r="D163" s="7" t="s">
        <v>75</v>
      </c>
      <c r="E163" s="7">
        <v>312154.07167354063</v>
      </c>
      <c r="F163" s="14">
        <v>8</v>
      </c>
      <c r="G163" s="36">
        <f>Tableau2[[#This Row],[Nbr_Pers_deplacement_forcé]]/Tableau2[[#This Row],[Population]]</f>
        <v>2.5628369853098125E-5</v>
      </c>
      <c r="H163" s="7">
        <v>0</v>
      </c>
      <c r="I163" s="7"/>
      <c r="J163" s="7">
        <f t="shared" si="6"/>
        <v>0</v>
      </c>
      <c r="K163" s="7">
        <f t="shared" si="7"/>
        <v>0</v>
      </c>
      <c r="L163" s="7">
        <f t="shared" si="8"/>
        <v>0</v>
      </c>
      <c r="M163" s="13">
        <f>(Tableau2[[#This Row],[Indicateur_poids des personne deplacés]]*40%)+(Tableau2[[#This Row],[Indicateur_Décés]]*40%)+(Tableau2[[#This Row],[Indicateur_Bléssées]]*20%)</f>
        <v>0</v>
      </c>
    </row>
    <row r="164" spans="1:13" hidden="1" x14ac:dyDescent="0.35">
      <c r="A164" s="6">
        <v>2024</v>
      </c>
      <c r="B164" s="7" t="s">
        <v>36</v>
      </c>
      <c r="C164" s="7" t="s">
        <v>25</v>
      </c>
      <c r="D164" s="7" t="s">
        <v>76</v>
      </c>
      <c r="E164" s="7">
        <v>248717.37931331119</v>
      </c>
      <c r="F164" s="14">
        <v>0</v>
      </c>
      <c r="G164" s="36">
        <f>Tableau2[[#This Row],[Nbr_Pers_deplacement_forcé]]/Tableau2[[#This Row],[Population]]</f>
        <v>0</v>
      </c>
      <c r="H164" s="7">
        <v>22</v>
      </c>
      <c r="I164" s="7">
        <v>6</v>
      </c>
      <c r="J164" s="7">
        <f t="shared" si="6"/>
        <v>0</v>
      </c>
      <c r="K164" s="7">
        <f t="shared" si="7"/>
        <v>1</v>
      </c>
      <c r="L164" s="7">
        <f t="shared" si="8"/>
        <v>0</v>
      </c>
      <c r="M164" s="13">
        <f>(Tableau2[[#This Row],[Indicateur_poids des personne deplacés]]*40%)+(Tableau2[[#This Row],[Indicateur_Décés]]*40%)+(Tableau2[[#This Row],[Indicateur_Bléssées]]*20%)</f>
        <v>0.4</v>
      </c>
    </row>
    <row r="165" spans="1:13" hidden="1" x14ac:dyDescent="0.35">
      <c r="A165" s="6">
        <v>2024</v>
      </c>
      <c r="B165" s="7" t="s">
        <v>36</v>
      </c>
      <c r="C165" s="7" t="s">
        <v>24</v>
      </c>
      <c r="D165" s="7" t="s">
        <v>77</v>
      </c>
      <c r="E165" s="7">
        <v>261569.49004907723</v>
      </c>
      <c r="F165" s="14">
        <v>6</v>
      </c>
      <c r="G165" s="36">
        <f>Tableau2[[#This Row],[Nbr_Pers_deplacement_forcé]]/Tableau2[[#This Row],[Population]]</f>
        <v>2.2938455088451806E-5</v>
      </c>
      <c r="H165" s="7">
        <v>4</v>
      </c>
      <c r="I165" s="7">
        <v>0</v>
      </c>
      <c r="J165" s="7">
        <f t="shared" si="6"/>
        <v>0</v>
      </c>
      <c r="K165" s="7">
        <f t="shared" si="7"/>
        <v>1</v>
      </c>
      <c r="L165" s="7">
        <f t="shared" si="8"/>
        <v>0</v>
      </c>
      <c r="M165" s="13">
        <f>(Tableau2[[#This Row],[Indicateur_poids des personne deplacés]]*40%)+(Tableau2[[#This Row],[Indicateur_Décés]]*40%)+(Tableau2[[#This Row],[Indicateur_Bléssées]]*20%)</f>
        <v>0.4</v>
      </c>
    </row>
    <row r="166" spans="1:13" hidden="1" x14ac:dyDescent="0.35">
      <c r="A166" s="6">
        <v>2024</v>
      </c>
      <c r="B166" s="7" t="s">
        <v>36</v>
      </c>
      <c r="C166" s="7" t="s">
        <v>24</v>
      </c>
      <c r="D166" s="7" t="s">
        <v>78</v>
      </c>
      <c r="E166" s="7">
        <v>155339.61115543818</v>
      </c>
      <c r="F166" s="14">
        <v>10</v>
      </c>
      <c r="G166" s="36">
        <f>Tableau2[[#This Row],[Nbr_Pers_deplacement_forcé]]/Tableau2[[#This Row],[Population]]</f>
        <v>6.4375080674005649E-5</v>
      </c>
      <c r="H166" s="7"/>
      <c r="I166" s="7"/>
      <c r="J166" s="7">
        <f t="shared" si="6"/>
        <v>0</v>
      </c>
      <c r="K166" s="7">
        <f t="shared" si="7"/>
        <v>0</v>
      </c>
      <c r="L166" s="7">
        <f t="shared" si="8"/>
        <v>0</v>
      </c>
      <c r="M166" s="13">
        <f>(Tableau2[[#This Row],[Indicateur_poids des personne deplacés]]*40%)+(Tableau2[[#This Row],[Indicateur_Décés]]*40%)+(Tableau2[[#This Row],[Indicateur_Bléssées]]*20%)</f>
        <v>0</v>
      </c>
    </row>
    <row r="167" spans="1:13" hidden="1" x14ac:dyDescent="0.35">
      <c r="A167" s="6">
        <v>2024</v>
      </c>
      <c r="B167" s="7" t="s">
        <v>36</v>
      </c>
      <c r="C167" s="7" t="s">
        <v>24</v>
      </c>
      <c r="D167" s="7" t="s">
        <v>79</v>
      </c>
      <c r="E167" s="7">
        <v>152398.37751140297</v>
      </c>
      <c r="F167" s="14">
        <v>0</v>
      </c>
      <c r="G167" s="36">
        <f>Tableau2[[#This Row],[Nbr_Pers_deplacement_forcé]]/Tableau2[[#This Row],[Population]]</f>
        <v>0</v>
      </c>
      <c r="H167" s="7"/>
      <c r="I167" s="7"/>
      <c r="J167" s="7">
        <f t="shared" si="6"/>
        <v>0</v>
      </c>
      <c r="K167" s="7">
        <f t="shared" si="7"/>
        <v>0</v>
      </c>
      <c r="L167" s="7">
        <f t="shared" si="8"/>
        <v>0</v>
      </c>
      <c r="M167" s="13">
        <f>(Tableau2[[#This Row],[Indicateur_poids des personne deplacés]]*40%)+(Tableau2[[#This Row],[Indicateur_Décés]]*40%)+(Tableau2[[#This Row],[Indicateur_Bléssées]]*20%)</f>
        <v>0</v>
      </c>
    </row>
    <row r="168" spans="1:13" hidden="1" x14ac:dyDescent="0.35">
      <c r="A168" s="6">
        <v>2024</v>
      </c>
      <c r="B168" s="7" t="s">
        <v>36</v>
      </c>
      <c r="C168" s="7" t="s">
        <v>14</v>
      </c>
      <c r="D168" s="7" t="s">
        <v>40</v>
      </c>
      <c r="E168" s="7">
        <v>120253.90310608287</v>
      </c>
      <c r="F168" s="14">
        <v>111314</v>
      </c>
      <c r="G168" s="36">
        <f>Tableau2[[#This Row],[Nbr_Pers_deplacement_forcé]]/Tableau2[[#This Row],[Population]]</f>
        <v>0.92565810443427798</v>
      </c>
      <c r="H168" s="7">
        <v>48</v>
      </c>
      <c r="I168" s="7"/>
      <c r="J168" s="7">
        <f t="shared" si="6"/>
        <v>1</v>
      </c>
      <c r="K168" s="7">
        <f t="shared" si="7"/>
        <v>1</v>
      </c>
      <c r="L168" s="7">
        <f t="shared" si="8"/>
        <v>0</v>
      </c>
      <c r="M168" s="13">
        <f>(Tableau2[[#This Row],[Indicateur_poids des personne deplacés]]*40%)+(Tableau2[[#This Row],[Indicateur_Décés]]*40%)+(Tableau2[[#This Row],[Indicateur_Bléssées]]*20%)</f>
        <v>0.8</v>
      </c>
    </row>
    <row r="169" spans="1:13" hidden="1" x14ac:dyDescent="0.35">
      <c r="A169" s="6">
        <v>2024</v>
      </c>
      <c r="B169" s="7" t="s">
        <v>36</v>
      </c>
      <c r="C169" s="7" t="s">
        <v>14</v>
      </c>
      <c r="D169" s="7" t="s">
        <v>41</v>
      </c>
      <c r="E169" s="7">
        <v>65468.061722286191</v>
      </c>
      <c r="F169" s="14">
        <v>111030</v>
      </c>
      <c r="G169" s="36">
        <f>Tableau2[[#This Row],[Nbr_Pers_deplacement_forcé]]/Tableau2[[#This Row],[Population]]</f>
        <v>1.695941457240423</v>
      </c>
      <c r="H169" s="7">
        <v>220</v>
      </c>
      <c r="I169" s="7"/>
      <c r="J169" s="7">
        <f t="shared" si="6"/>
        <v>1</v>
      </c>
      <c r="K169" s="7">
        <f t="shared" si="7"/>
        <v>1</v>
      </c>
      <c r="L169" s="7">
        <f t="shared" si="8"/>
        <v>0</v>
      </c>
      <c r="M169" s="13">
        <f>(Tableau2[[#This Row],[Indicateur_poids des personne deplacés]]*40%)+(Tableau2[[#This Row],[Indicateur_Décés]]*40%)+(Tableau2[[#This Row],[Indicateur_Bléssées]]*20%)</f>
        <v>0.8</v>
      </c>
    </row>
    <row r="170" spans="1:13" hidden="1" x14ac:dyDescent="0.35">
      <c r="A170" s="6">
        <v>2024</v>
      </c>
      <c r="B170" s="7" t="s">
        <v>36</v>
      </c>
      <c r="C170" s="7" t="s">
        <v>14</v>
      </c>
      <c r="D170" s="7" t="s">
        <v>42</v>
      </c>
      <c r="E170" s="7">
        <v>189235.41949538223</v>
      </c>
      <c r="F170" s="14">
        <v>43644</v>
      </c>
      <c r="G170" s="36">
        <f>Tableau2[[#This Row],[Nbr_Pers_deplacement_forcé]]/Tableau2[[#This Row],[Population]]</f>
        <v>0.23063335667488513</v>
      </c>
      <c r="H170" s="7"/>
      <c r="I170" s="7">
        <v>4</v>
      </c>
      <c r="J170" s="7">
        <f t="shared" si="6"/>
        <v>1</v>
      </c>
      <c r="K170" s="7">
        <f t="shared" si="7"/>
        <v>0</v>
      </c>
      <c r="L170" s="7">
        <f t="shared" si="8"/>
        <v>0</v>
      </c>
      <c r="M170" s="13">
        <f>(Tableau2[[#This Row],[Indicateur_poids des personne deplacés]]*40%)+(Tableau2[[#This Row],[Indicateur_Décés]]*40%)+(Tableau2[[#This Row],[Indicateur_Bléssées]]*20%)</f>
        <v>0.4</v>
      </c>
    </row>
    <row r="171" spans="1:13" hidden="1" x14ac:dyDescent="0.35">
      <c r="A171" s="6">
        <v>2024</v>
      </c>
      <c r="B171" s="7" t="s">
        <v>36</v>
      </c>
      <c r="C171" s="7" t="s">
        <v>14</v>
      </c>
      <c r="D171" s="7" t="s">
        <v>80</v>
      </c>
      <c r="E171" s="7">
        <v>354780.18663050456</v>
      </c>
      <c r="F171" s="14">
        <v>0</v>
      </c>
      <c r="G171" s="36">
        <f>Tableau2[[#This Row],[Nbr_Pers_deplacement_forcé]]/Tableau2[[#This Row],[Population]]</f>
        <v>0</v>
      </c>
      <c r="H171" s="7"/>
      <c r="I171" s="7"/>
      <c r="J171" s="7">
        <f t="shared" si="6"/>
        <v>0</v>
      </c>
      <c r="K171" s="7">
        <f t="shared" si="7"/>
        <v>0</v>
      </c>
      <c r="L171" s="7">
        <f t="shared" si="8"/>
        <v>0</v>
      </c>
      <c r="M171" s="13">
        <f>(Tableau2[[#This Row],[Indicateur_poids des personne deplacés]]*40%)+(Tableau2[[#This Row],[Indicateur_Décés]]*40%)+(Tableau2[[#This Row],[Indicateur_Bléssées]]*20%)</f>
        <v>0</v>
      </c>
    </row>
    <row r="172" spans="1:13" hidden="1" x14ac:dyDescent="0.35">
      <c r="A172" s="6">
        <v>2024</v>
      </c>
      <c r="B172" s="7" t="s">
        <v>36</v>
      </c>
      <c r="C172" s="7" t="s">
        <v>23</v>
      </c>
      <c r="D172" s="7" t="s">
        <v>81</v>
      </c>
      <c r="E172" s="7">
        <v>182106.82532163378</v>
      </c>
      <c r="F172" s="14">
        <v>0</v>
      </c>
      <c r="G172" s="36">
        <f>Tableau2[[#This Row],[Nbr_Pers_deplacement_forcé]]/Tableau2[[#This Row],[Population]]</f>
        <v>0</v>
      </c>
      <c r="H172" s="7"/>
      <c r="I172" s="7">
        <v>3</v>
      </c>
      <c r="J172" s="7">
        <f t="shared" si="6"/>
        <v>0</v>
      </c>
      <c r="K172" s="7">
        <f t="shared" si="7"/>
        <v>0</v>
      </c>
      <c r="L172" s="7">
        <f t="shared" si="8"/>
        <v>0</v>
      </c>
      <c r="M172" s="13">
        <f>(Tableau2[[#This Row],[Indicateur_poids des personne deplacés]]*40%)+(Tableau2[[#This Row],[Indicateur_Décés]]*40%)+(Tableau2[[#This Row],[Indicateur_Bléssées]]*20%)</f>
        <v>0</v>
      </c>
    </row>
    <row r="173" spans="1:13" hidden="1" x14ac:dyDescent="0.35">
      <c r="A173" s="6">
        <v>2024</v>
      </c>
      <c r="B173" s="7" t="s">
        <v>36</v>
      </c>
      <c r="C173" s="7" t="s">
        <v>23</v>
      </c>
      <c r="D173" s="7" t="s">
        <v>82</v>
      </c>
      <c r="E173" s="7">
        <v>157540.77571483789</v>
      </c>
      <c r="F173" s="14">
        <v>0</v>
      </c>
      <c r="G173" s="36">
        <f>Tableau2[[#This Row],[Nbr_Pers_deplacement_forcé]]/Tableau2[[#This Row],[Population]]</f>
        <v>0</v>
      </c>
      <c r="H173" s="7"/>
      <c r="I173" s="7"/>
      <c r="J173" s="7">
        <f t="shared" si="6"/>
        <v>0</v>
      </c>
      <c r="K173" s="7">
        <f t="shared" si="7"/>
        <v>0</v>
      </c>
      <c r="L173" s="7">
        <f t="shared" si="8"/>
        <v>0</v>
      </c>
      <c r="M173" s="13">
        <f>(Tableau2[[#This Row],[Indicateur_poids des personne deplacés]]*40%)+(Tableau2[[#This Row],[Indicateur_Décés]]*40%)+(Tableau2[[#This Row],[Indicateur_Bléssées]]*20%)</f>
        <v>0</v>
      </c>
    </row>
    <row r="174" spans="1:13" hidden="1" x14ac:dyDescent="0.35">
      <c r="A174" s="6">
        <v>2024</v>
      </c>
      <c r="B174" s="7" t="s">
        <v>36</v>
      </c>
      <c r="C174" s="7" t="s">
        <v>23</v>
      </c>
      <c r="D174" s="7" t="s">
        <v>83</v>
      </c>
      <c r="E174" s="7">
        <v>567578.10156638769</v>
      </c>
      <c r="F174" s="14">
        <v>0</v>
      </c>
      <c r="G174" s="36">
        <f>Tableau2[[#This Row],[Nbr_Pers_deplacement_forcé]]/Tableau2[[#This Row],[Population]]</f>
        <v>0</v>
      </c>
      <c r="H174" s="7">
        <v>4</v>
      </c>
      <c r="I174" s="7"/>
      <c r="J174" s="7">
        <f t="shared" si="6"/>
        <v>0</v>
      </c>
      <c r="K174" s="7">
        <f t="shared" si="7"/>
        <v>1</v>
      </c>
      <c r="L174" s="7">
        <f t="shared" si="8"/>
        <v>0</v>
      </c>
      <c r="M174" s="13">
        <f>(Tableau2[[#This Row],[Indicateur_poids des personne deplacés]]*40%)+(Tableau2[[#This Row],[Indicateur_Décés]]*40%)+(Tableau2[[#This Row],[Indicateur_Bléssées]]*20%)</f>
        <v>0.4</v>
      </c>
    </row>
    <row r="175" spans="1:13" hidden="1" x14ac:dyDescent="0.35">
      <c r="A175" s="6">
        <v>2024</v>
      </c>
      <c r="B175" s="7" t="s">
        <v>36</v>
      </c>
      <c r="C175" s="7" t="s">
        <v>23</v>
      </c>
      <c r="D175" s="7" t="s">
        <v>84</v>
      </c>
      <c r="E175" s="7">
        <v>272522.5327686792</v>
      </c>
      <c r="F175" s="14">
        <v>0</v>
      </c>
      <c r="G175" s="36">
        <f>Tableau2[[#This Row],[Nbr_Pers_deplacement_forcé]]/Tableau2[[#This Row],[Population]]</f>
        <v>0</v>
      </c>
      <c r="H175" s="7"/>
      <c r="I175" s="7"/>
      <c r="J175" s="7">
        <f t="shared" si="6"/>
        <v>0</v>
      </c>
      <c r="K175" s="7">
        <f t="shared" si="7"/>
        <v>0</v>
      </c>
      <c r="L175" s="7">
        <f t="shared" si="8"/>
        <v>0</v>
      </c>
      <c r="M175" s="13">
        <f>(Tableau2[[#This Row],[Indicateur_poids des personne deplacés]]*40%)+(Tableau2[[#This Row],[Indicateur_Décés]]*40%)+(Tableau2[[#This Row],[Indicateur_Bléssées]]*20%)</f>
        <v>0</v>
      </c>
    </row>
    <row r="176" spans="1:13" hidden="1" x14ac:dyDescent="0.35">
      <c r="A176" s="6">
        <v>2024</v>
      </c>
      <c r="B176" s="7" t="s">
        <v>36</v>
      </c>
      <c r="C176" s="7" t="s">
        <v>19</v>
      </c>
      <c r="D176" s="7" t="s">
        <v>85</v>
      </c>
      <c r="E176" s="7">
        <v>172529.49077666635</v>
      </c>
      <c r="F176" s="14">
        <v>0</v>
      </c>
      <c r="G176" s="36">
        <f>Tableau2[[#This Row],[Nbr_Pers_deplacement_forcé]]/Tableau2[[#This Row],[Population]]</f>
        <v>0</v>
      </c>
      <c r="H176" s="7"/>
      <c r="I176" s="7"/>
      <c r="J176" s="7">
        <f t="shared" si="6"/>
        <v>0</v>
      </c>
      <c r="K176" s="7">
        <f t="shared" si="7"/>
        <v>0</v>
      </c>
      <c r="L176" s="7">
        <f t="shared" si="8"/>
        <v>0</v>
      </c>
      <c r="M176" s="13">
        <f>(Tableau2[[#This Row],[Indicateur_poids des personne deplacés]]*40%)+(Tableau2[[#This Row],[Indicateur_Décés]]*40%)+(Tableau2[[#This Row],[Indicateur_Bléssées]]*20%)</f>
        <v>0</v>
      </c>
    </row>
    <row r="177" spans="1:13" hidden="1" x14ac:dyDescent="0.35">
      <c r="A177" s="6">
        <v>2024</v>
      </c>
      <c r="B177" s="7" t="s">
        <v>36</v>
      </c>
      <c r="C177" s="7" t="s">
        <v>19</v>
      </c>
      <c r="D177" s="7" t="s">
        <v>86</v>
      </c>
      <c r="E177" s="7">
        <v>84291.538780436676</v>
      </c>
      <c r="F177" s="14">
        <v>0</v>
      </c>
      <c r="G177" s="36">
        <f>Tableau2[[#This Row],[Nbr_Pers_deplacement_forcé]]/Tableau2[[#This Row],[Population]]</f>
        <v>0</v>
      </c>
      <c r="H177" s="7"/>
      <c r="I177" s="7"/>
      <c r="J177" s="7">
        <f t="shared" si="6"/>
        <v>0</v>
      </c>
      <c r="K177" s="7">
        <f t="shared" si="7"/>
        <v>0</v>
      </c>
      <c r="L177" s="7">
        <f t="shared" si="8"/>
        <v>0</v>
      </c>
      <c r="M177" s="13">
        <f>(Tableau2[[#This Row],[Indicateur_poids des personne deplacés]]*40%)+(Tableau2[[#This Row],[Indicateur_Décés]]*40%)+(Tableau2[[#This Row],[Indicateur_Bléssées]]*20%)</f>
        <v>0</v>
      </c>
    </row>
    <row r="178" spans="1:13" hidden="1" x14ac:dyDescent="0.35">
      <c r="A178" s="6">
        <v>2024</v>
      </c>
      <c r="B178" s="7" t="s">
        <v>36</v>
      </c>
      <c r="C178" s="7" t="s">
        <v>19</v>
      </c>
      <c r="D178" s="7" t="s">
        <v>87</v>
      </c>
      <c r="E178" s="7">
        <v>239931.07051969893</v>
      </c>
      <c r="F178" s="14">
        <v>769</v>
      </c>
      <c r="G178" s="36">
        <f>Tableau2[[#This Row],[Nbr_Pers_deplacement_forcé]]/Tableau2[[#This Row],[Population]]</f>
        <v>3.2050871874756345E-3</v>
      </c>
      <c r="H178" s="7">
        <v>24</v>
      </c>
      <c r="I178" s="7"/>
      <c r="J178" s="7">
        <f t="shared" si="6"/>
        <v>0</v>
      </c>
      <c r="K178" s="7">
        <f t="shared" si="7"/>
        <v>1</v>
      </c>
      <c r="L178" s="7">
        <f t="shared" si="8"/>
        <v>0</v>
      </c>
      <c r="M178" s="13">
        <f>(Tableau2[[#This Row],[Indicateur_poids des personne deplacés]]*40%)+(Tableau2[[#This Row],[Indicateur_Décés]]*40%)+(Tableau2[[#This Row],[Indicateur_Bléssées]]*20%)</f>
        <v>0.4</v>
      </c>
    </row>
    <row r="179" spans="1:13" hidden="1" x14ac:dyDescent="0.35">
      <c r="A179" s="6">
        <v>2024</v>
      </c>
      <c r="B179" s="7" t="s">
        <v>36</v>
      </c>
      <c r="C179" s="7" t="s">
        <v>19</v>
      </c>
      <c r="D179" s="7" t="s">
        <v>43</v>
      </c>
      <c r="E179" s="7">
        <v>184006.12752561766</v>
      </c>
      <c r="F179" s="14">
        <v>59750</v>
      </c>
      <c r="G179" s="36">
        <f>Tableau2[[#This Row],[Nbr_Pers_deplacement_forcé]]/Tableau2[[#This Row],[Population]]</f>
        <v>0.32471744720393347</v>
      </c>
      <c r="H179" s="7">
        <v>1</v>
      </c>
      <c r="I179" s="7"/>
      <c r="J179" s="7">
        <f t="shared" si="6"/>
        <v>1</v>
      </c>
      <c r="K179" s="7">
        <f t="shared" si="7"/>
        <v>1</v>
      </c>
      <c r="L179" s="7">
        <f t="shared" si="8"/>
        <v>0</v>
      </c>
      <c r="M179" s="13">
        <f>(Tableau2[[#This Row],[Indicateur_poids des personne deplacés]]*40%)+(Tableau2[[#This Row],[Indicateur_Décés]]*40%)+(Tableau2[[#This Row],[Indicateur_Bléssées]]*20%)</f>
        <v>0.8</v>
      </c>
    </row>
    <row r="180" spans="1:13" hidden="1" x14ac:dyDescent="0.35">
      <c r="A180" s="6">
        <v>2024</v>
      </c>
      <c r="B180" s="7" t="s">
        <v>36</v>
      </c>
      <c r="C180" s="7" t="s">
        <v>19</v>
      </c>
      <c r="D180" s="7" t="s">
        <v>44</v>
      </c>
      <c r="E180" s="7">
        <v>273149.73950175813</v>
      </c>
      <c r="F180" s="14">
        <v>708</v>
      </c>
      <c r="G180" s="36">
        <f>Tableau2[[#This Row],[Nbr_Pers_deplacement_forcé]]/Tableau2[[#This Row],[Population]]</f>
        <v>2.5919848991671581E-3</v>
      </c>
      <c r="H180" s="7">
        <v>20</v>
      </c>
      <c r="I180" s="7"/>
      <c r="J180" s="7">
        <f t="shared" si="6"/>
        <v>0</v>
      </c>
      <c r="K180" s="7">
        <f t="shared" si="7"/>
        <v>1</v>
      </c>
      <c r="L180" s="7">
        <f t="shared" si="8"/>
        <v>0</v>
      </c>
      <c r="M180" s="13">
        <f>(Tableau2[[#This Row],[Indicateur_poids des personne deplacés]]*40%)+(Tableau2[[#This Row],[Indicateur_Décés]]*40%)+(Tableau2[[#This Row],[Indicateur_Bléssées]]*20%)</f>
        <v>0.4</v>
      </c>
    </row>
    <row r="181" spans="1:13" hidden="1" x14ac:dyDescent="0.35">
      <c r="A181" s="6">
        <v>2024</v>
      </c>
      <c r="B181" s="7" t="s">
        <v>36</v>
      </c>
      <c r="C181" s="7" t="s">
        <v>19</v>
      </c>
      <c r="D181" s="7" t="s">
        <v>45</v>
      </c>
      <c r="E181" s="7">
        <v>372789.54471776518</v>
      </c>
      <c r="F181" s="14">
        <v>15694</v>
      </c>
      <c r="G181" s="36">
        <f>Tableau2[[#This Row],[Nbr_Pers_deplacement_forcé]]/Tableau2[[#This Row],[Population]]</f>
        <v>4.2098820158386556E-2</v>
      </c>
      <c r="H181" s="7">
        <v>8</v>
      </c>
      <c r="I181" s="7"/>
      <c r="J181" s="7">
        <f t="shared" si="6"/>
        <v>0</v>
      </c>
      <c r="K181" s="7">
        <f t="shared" si="7"/>
        <v>1</v>
      </c>
      <c r="L181" s="7">
        <f t="shared" si="8"/>
        <v>0</v>
      </c>
      <c r="M181" s="13">
        <f>(Tableau2[[#This Row],[Indicateur_poids des personne deplacés]]*40%)+(Tableau2[[#This Row],[Indicateur_Décés]]*40%)+(Tableau2[[#This Row],[Indicateur_Bléssées]]*20%)</f>
        <v>0.4</v>
      </c>
    </row>
    <row r="182" spans="1:13" hidden="1" x14ac:dyDescent="0.35">
      <c r="A182" s="6">
        <v>2024</v>
      </c>
      <c r="B182" s="7" t="s">
        <v>36</v>
      </c>
      <c r="C182" s="7" t="s">
        <v>15</v>
      </c>
      <c r="D182" s="7" t="s">
        <v>88</v>
      </c>
      <c r="E182" s="7">
        <v>366886.87470338773</v>
      </c>
      <c r="F182" s="14">
        <v>21394</v>
      </c>
      <c r="G182" s="36">
        <f>Tableau2[[#This Row],[Nbr_Pers_deplacement_forcé]]/Tableau2[[#This Row],[Population]]</f>
        <v>5.8312252291107793E-2</v>
      </c>
      <c r="H182" s="7"/>
      <c r="I182" s="7">
        <v>5</v>
      </c>
      <c r="J182" s="7">
        <f t="shared" si="6"/>
        <v>0</v>
      </c>
      <c r="K182" s="7">
        <f t="shared" si="7"/>
        <v>0</v>
      </c>
      <c r="L182" s="7">
        <f t="shared" si="8"/>
        <v>0</v>
      </c>
      <c r="M182" s="13">
        <f>(Tableau2[[#This Row],[Indicateur_poids des personne deplacés]]*40%)+(Tableau2[[#This Row],[Indicateur_Décés]]*40%)+(Tableau2[[#This Row],[Indicateur_Bléssées]]*20%)</f>
        <v>0</v>
      </c>
    </row>
    <row r="183" spans="1:13" hidden="1" x14ac:dyDescent="0.35">
      <c r="A183" s="6">
        <v>2024</v>
      </c>
      <c r="B183" s="7" t="s">
        <v>36</v>
      </c>
      <c r="C183" s="7" t="s">
        <v>15</v>
      </c>
      <c r="D183" s="7" t="s">
        <v>89</v>
      </c>
      <c r="E183" s="7">
        <v>261247.12570830469</v>
      </c>
      <c r="F183" s="14">
        <v>0</v>
      </c>
      <c r="G183" s="36">
        <f>Tableau2[[#This Row],[Nbr_Pers_deplacement_forcé]]/Tableau2[[#This Row],[Population]]</f>
        <v>0</v>
      </c>
      <c r="H183" s="7">
        <v>11</v>
      </c>
      <c r="I183" s="7"/>
      <c r="J183" s="7">
        <f t="shared" si="6"/>
        <v>0</v>
      </c>
      <c r="K183" s="7">
        <f t="shared" si="7"/>
        <v>1</v>
      </c>
      <c r="L183" s="7">
        <f t="shared" si="8"/>
        <v>0</v>
      </c>
      <c r="M183" s="13">
        <f>(Tableau2[[#This Row],[Indicateur_poids des personne deplacés]]*40%)+(Tableau2[[#This Row],[Indicateur_Décés]]*40%)+(Tableau2[[#This Row],[Indicateur_Bléssées]]*20%)</f>
        <v>0.4</v>
      </c>
    </row>
    <row r="184" spans="1:13" hidden="1" x14ac:dyDescent="0.35">
      <c r="A184" s="6">
        <v>2024</v>
      </c>
      <c r="B184" s="7" t="s">
        <v>36</v>
      </c>
      <c r="C184" s="7" t="s">
        <v>15</v>
      </c>
      <c r="D184" s="7" t="s">
        <v>90</v>
      </c>
      <c r="E184" s="7">
        <v>432517.66411641164</v>
      </c>
      <c r="F184" s="14">
        <v>6</v>
      </c>
      <c r="G184" s="36">
        <f>Tableau2[[#This Row],[Nbr_Pers_deplacement_forcé]]/Tableau2[[#This Row],[Population]]</f>
        <v>1.3872265800420828E-5</v>
      </c>
      <c r="H184" s="7"/>
      <c r="I184" s="7"/>
      <c r="J184" s="7">
        <f t="shared" si="6"/>
        <v>0</v>
      </c>
      <c r="K184" s="7">
        <f t="shared" si="7"/>
        <v>0</v>
      </c>
      <c r="L184" s="7">
        <f t="shared" si="8"/>
        <v>0</v>
      </c>
      <c r="M184" s="13">
        <f>(Tableau2[[#This Row],[Indicateur_poids des personne deplacés]]*40%)+(Tableau2[[#This Row],[Indicateur_Décés]]*40%)+(Tableau2[[#This Row],[Indicateur_Bléssées]]*20%)</f>
        <v>0</v>
      </c>
    </row>
    <row r="185" spans="1:13" hidden="1" x14ac:dyDescent="0.35">
      <c r="A185" s="6">
        <v>2024</v>
      </c>
      <c r="B185" s="7" t="s">
        <v>36</v>
      </c>
      <c r="C185" s="7" t="s">
        <v>16</v>
      </c>
      <c r="D185" s="7" t="s">
        <v>91</v>
      </c>
      <c r="E185" s="7">
        <v>386952.54459371598</v>
      </c>
      <c r="F185" s="14">
        <v>0</v>
      </c>
      <c r="G185" s="36">
        <f>Tableau2[[#This Row],[Nbr_Pers_deplacement_forcé]]/Tableau2[[#This Row],[Population]]</f>
        <v>0</v>
      </c>
      <c r="H185" s="7">
        <v>1</v>
      </c>
      <c r="I185" s="7"/>
      <c r="J185" s="7">
        <f t="shared" si="6"/>
        <v>0</v>
      </c>
      <c r="K185" s="7">
        <f t="shared" si="7"/>
        <v>1</v>
      </c>
      <c r="L185" s="7">
        <f t="shared" si="8"/>
        <v>0</v>
      </c>
      <c r="M185" s="13">
        <f>(Tableau2[[#This Row],[Indicateur_poids des personne deplacés]]*40%)+(Tableau2[[#This Row],[Indicateur_Décés]]*40%)+(Tableau2[[#This Row],[Indicateur_Bléssées]]*20%)</f>
        <v>0.4</v>
      </c>
    </row>
    <row r="186" spans="1:13" hidden="1" x14ac:dyDescent="0.35">
      <c r="A186" s="6">
        <v>2024</v>
      </c>
      <c r="B186" s="7" t="s">
        <v>36</v>
      </c>
      <c r="C186" s="7" t="s">
        <v>16</v>
      </c>
      <c r="D186" s="7" t="s">
        <v>92</v>
      </c>
      <c r="E186" s="7">
        <v>399023.14306055557</v>
      </c>
      <c r="F186" s="14">
        <v>1386</v>
      </c>
      <c r="G186" s="36">
        <f>Tableau2[[#This Row],[Nbr_Pers_deplacement_forcé]]/Tableau2[[#This Row],[Population]]</f>
        <v>3.4734827392948016E-3</v>
      </c>
      <c r="H186" s="7">
        <v>7</v>
      </c>
      <c r="I186" s="7"/>
      <c r="J186" s="7">
        <f t="shared" si="6"/>
        <v>0</v>
      </c>
      <c r="K186" s="7">
        <f t="shared" si="7"/>
        <v>1</v>
      </c>
      <c r="L186" s="7">
        <f t="shared" si="8"/>
        <v>0</v>
      </c>
      <c r="M186" s="13">
        <f>(Tableau2[[#This Row],[Indicateur_poids des personne deplacés]]*40%)+(Tableau2[[#This Row],[Indicateur_Décés]]*40%)+(Tableau2[[#This Row],[Indicateur_Bléssées]]*20%)</f>
        <v>0.4</v>
      </c>
    </row>
    <row r="187" spans="1:13" hidden="1" x14ac:dyDescent="0.35">
      <c r="A187" s="6">
        <v>2024</v>
      </c>
      <c r="B187" s="7" t="s">
        <v>36</v>
      </c>
      <c r="C187" s="7" t="s">
        <v>16</v>
      </c>
      <c r="D187" s="7" t="s">
        <v>93</v>
      </c>
      <c r="E187" s="7">
        <v>138750.44076357072</v>
      </c>
      <c r="F187" s="14">
        <v>124</v>
      </c>
      <c r="G187" s="36">
        <f>Tableau2[[#This Row],[Nbr_Pers_deplacement_forcé]]/Tableau2[[#This Row],[Population]]</f>
        <v>8.9369085472884861E-4</v>
      </c>
      <c r="H187" s="7"/>
      <c r="I187" s="7"/>
      <c r="J187" s="7">
        <f t="shared" si="6"/>
        <v>0</v>
      </c>
      <c r="K187" s="7">
        <f t="shared" si="7"/>
        <v>0</v>
      </c>
      <c r="L187" s="7">
        <f t="shared" si="8"/>
        <v>0</v>
      </c>
      <c r="M187" s="13">
        <f>(Tableau2[[#This Row],[Indicateur_poids des personne deplacés]]*40%)+(Tableau2[[#This Row],[Indicateur_Décés]]*40%)+(Tableau2[[#This Row],[Indicateur_Bléssées]]*20%)</f>
        <v>0</v>
      </c>
    </row>
    <row r="188" spans="1:13" hidden="1" x14ac:dyDescent="0.35">
      <c r="A188" s="6">
        <v>2024</v>
      </c>
      <c r="B188" s="7" t="s">
        <v>36</v>
      </c>
      <c r="C188" s="7" t="s">
        <v>16</v>
      </c>
      <c r="D188" s="7" t="s">
        <v>94</v>
      </c>
      <c r="E188" s="7">
        <v>385418.12481704023</v>
      </c>
      <c r="F188" s="14">
        <v>0</v>
      </c>
      <c r="G188" s="36">
        <f>Tableau2[[#This Row],[Nbr_Pers_deplacement_forcé]]/Tableau2[[#This Row],[Population]]</f>
        <v>0</v>
      </c>
      <c r="H188" s="7"/>
      <c r="I188" s="7"/>
      <c r="J188" s="7">
        <f t="shared" si="6"/>
        <v>0</v>
      </c>
      <c r="K188" s="7">
        <f t="shared" si="7"/>
        <v>0</v>
      </c>
      <c r="L188" s="7">
        <f t="shared" si="8"/>
        <v>0</v>
      </c>
      <c r="M188" s="13">
        <f>(Tableau2[[#This Row],[Indicateur_poids des personne deplacés]]*40%)+(Tableau2[[#This Row],[Indicateur_Décés]]*40%)+(Tableau2[[#This Row],[Indicateur_Bléssées]]*20%)</f>
        <v>0</v>
      </c>
    </row>
    <row r="189" spans="1:13" hidden="1" x14ac:dyDescent="0.35">
      <c r="A189" s="6">
        <v>2024</v>
      </c>
      <c r="B189" s="7" t="s">
        <v>36</v>
      </c>
      <c r="C189" s="7" t="s">
        <v>22</v>
      </c>
      <c r="D189" s="7" t="s">
        <v>95</v>
      </c>
      <c r="E189" s="7">
        <v>299156.16010830202</v>
      </c>
      <c r="F189" s="14">
        <v>17</v>
      </c>
      <c r="G189" s="36">
        <f>Tableau2[[#This Row],[Nbr_Pers_deplacement_forcé]]/Tableau2[[#This Row],[Population]]</f>
        <v>5.6826508248553447E-5</v>
      </c>
      <c r="H189" s="7"/>
      <c r="I189" s="7"/>
      <c r="J189" s="7">
        <f t="shared" si="6"/>
        <v>0</v>
      </c>
      <c r="K189" s="7">
        <f t="shared" si="7"/>
        <v>0</v>
      </c>
      <c r="L189" s="7">
        <f t="shared" si="8"/>
        <v>0</v>
      </c>
      <c r="M189" s="13">
        <f>(Tableau2[[#This Row],[Indicateur_poids des personne deplacés]]*40%)+(Tableau2[[#This Row],[Indicateur_Décés]]*40%)+(Tableau2[[#This Row],[Indicateur_Bléssées]]*20%)</f>
        <v>0</v>
      </c>
    </row>
    <row r="190" spans="1:13" hidden="1" x14ac:dyDescent="0.35">
      <c r="A190" s="6">
        <v>2024</v>
      </c>
      <c r="B190" s="7" t="s">
        <v>36</v>
      </c>
      <c r="C190" s="7" t="s">
        <v>22</v>
      </c>
      <c r="D190" s="7" t="s">
        <v>96</v>
      </c>
      <c r="E190" s="7">
        <v>93946.109637741203</v>
      </c>
      <c r="F190" s="14">
        <v>0</v>
      </c>
      <c r="G190" s="36">
        <f>Tableau2[[#This Row],[Nbr_Pers_deplacement_forcé]]/Tableau2[[#This Row],[Population]]</f>
        <v>0</v>
      </c>
      <c r="H190" s="7"/>
      <c r="I190" s="7"/>
      <c r="J190" s="7">
        <f t="shared" si="6"/>
        <v>0</v>
      </c>
      <c r="K190" s="7">
        <f t="shared" si="7"/>
        <v>0</v>
      </c>
      <c r="L190" s="7">
        <f t="shared" si="8"/>
        <v>0</v>
      </c>
      <c r="M190" s="13">
        <f>(Tableau2[[#This Row],[Indicateur_poids des personne deplacés]]*40%)+(Tableau2[[#This Row],[Indicateur_Décés]]*40%)+(Tableau2[[#This Row],[Indicateur_Bléssées]]*20%)</f>
        <v>0</v>
      </c>
    </row>
    <row r="191" spans="1:13" hidden="1" x14ac:dyDescent="0.35">
      <c r="A191" s="6">
        <v>2024</v>
      </c>
      <c r="B191" s="7" t="s">
        <v>36</v>
      </c>
      <c r="C191" s="7" t="s">
        <v>22</v>
      </c>
      <c r="D191" s="7" t="s">
        <v>97</v>
      </c>
      <c r="E191" s="7">
        <v>572809.75069630751</v>
      </c>
      <c r="F191" s="14">
        <v>64</v>
      </c>
      <c r="G191" s="36">
        <f>Tableau2[[#This Row],[Nbr_Pers_deplacement_forcé]]/Tableau2[[#This Row],[Population]]</f>
        <v>1.117299416118556E-4</v>
      </c>
      <c r="H191" s="7">
        <v>6</v>
      </c>
      <c r="I191" s="7"/>
      <c r="J191" s="7">
        <f t="shared" si="6"/>
        <v>0</v>
      </c>
      <c r="K191" s="7">
        <f t="shared" si="7"/>
        <v>1</v>
      </c>
      <c r="L191" s="7">
        <f t="shared" si="8"/>
        <v>0</v>
      </c>
      <c r="M191" s="13">
        <f>(Tableau2[[#This Row],[Indicateur_poids des personne deplacés]]*40%)+(Tableau2[[#This Row],[Indicateur_Décés]]*40%)+(Tableau2[[#This Row],[Indicateur_Bléssées]]*20%)</f>
        <v>0.4</v>
      </c>
    </row>
    <row r="192" spans="1:13" hidden="1" x14ac:dyDescent="0.35">
      <c r="A192" s="6">
        <v>2024</v>
      </c>
      <c r="B192" s="7" t="s">
        <v>36</v>
      </c>
      <c r="C192" s="7" t="s">
        <v>11</v>
      </c>
      <c r="D192" s="7" t="s">
        <v>98</v>
      </c>
      <c r="E192" s="7">
        <v>523252.35952035763</v>
      </c>
      <c r="F192" s="14">
        <v>7120</v>
      </c>
      <c r="G192" s="36">
        <f>Tableau2[[#This Row],[Nbr_Pers_deplacement_forcé]]/Tableau2[[#This Row],[Population]]</f>
        <v>1.3607200943205664E-2</v>
      </c>
      <c r="H192" s="7">
        <v>5</v>
      </c>
      <c r="I192" s="7"/>
      <c r="J192" s="7">
        <f t="shared" si="6"/>
        <v>0</v>
      </c>
      <c r="K192" s="7">
        <f t="shared" si="7"/>
        <v>1</v>
      </c>
      <c r="L192" s="7">
        <f t="shared" si="8"/>
        <v>0</v>
      </c>
      <c r="M192" s="13">
        <f>(Tableau2[[#This Row],[Indicateur_poids des personne deplacés]]*40%)+(Tableau2[[#This Row],[Indicateur_Décés]]*40%)+(Tableau2[[#This Row],[Indicateur_Bléssées]]*20%)</f>
        <v>0.4</v>
      </c>
    </row>
    <row r="193" spans="1:13" hidden="1" x14ac:dyDescent="0.35">
      <c r="A193" s="6">
        <v>2024</v>
      </c>
      <c r="B193" s="7" t="s">
        <v>36</v>
      </c>
      <c r="C193" s="7" t="s">
        <v>11</v>
      </c>
      <c r="D193" s="7" t="s">
        <v>46</v>
      </c>
      <c r="E193" s="7">
        <v>182569.71789798481</v>
      </c>
      <c r="F193" s="14">
        <v>79568</v>
      </c>
      <c r="G193" s="36">
        <f>Tableau2[[#This Row],[Nbr_Pers_deplacement_forcé]]/Tableau2[[#This Row],[Population]]</f>
        <v>0.43582254996121822</v>
      </c>
      <c r="H193" s="7">
        <v>62</v>
      </c>
      <c r="I193" s="7">
        <v>39</v>
      </c>
      <c r="J193" s="7">
        <f t="shared" si="6"/>
        <v>1</v>
      </c>
      <c r="K193" s="7">
        <f t="shared" si="7"/>
        <v>1</v>
      </c>
      <c r="L193" s="7">
        <f t="shared" si="8"/>
        <v>0</v>
      </c>
      <c r="M193" s="13">
        <f>(Tableau2[[#This Row],[Indicateur_poids des personne deplacés]]*40%)+(Tableau2[[#This Row],[Indicateur_Décés]]*40%)+(Tableau2[[#This Row],[Indicateur_Bléssées]]*20%)</f>
        <v>0.8</v>
      </c>
    </row>
    <row r="194" spans="1:13" hidden="1" x14ac:dyDescent="0.35">
      <c r="A194" s="6">
        <v>2024</v>
      </c>
      <c r="B194" s="7" t="s">
        <v>36</v>
      </c>
      <c r="C194" s="7" t="s">
        <v>11</v>
      </c>
      <c r="D194" s="7" t="s">
        <v>99</v>
      </c>
      <c r="E194" s="7">
        <v>297116.09734511352</v>
      </c>
      <c r="F194" s="14">
        <v>3708</v>
      </c>
      <c r="G194" s="36">
        <f>Tableau2[[#This Row],[Nbr_Pers_deplacement_forcé]]/Tableau2[[#This Row],[Population]]</f>
        <v>1.2479970062655318E-2</v>
      </c>
      <c r="H194" s="7">
        <v>27</v>
      </c>
      <c r="I194" s="7"/>
      <c r="J194" s="7">
        <f t="shared" si="6"/>
        <v>0</v>
      </c>
      <c r="K194" s="7">
        <f t="shared" si="7"/>
        <v>1</v>
      </c>
      <c r="L194" s="7">
        <f t="shared" si="8"/>
        <v>0</v>
      </c>
      <c r="M194" s="13">
        <f>(Tableau2[[#This Row],[Indicateur_poids des personne deplacés]]*40%)+(Tableau2[[#This Row],[Indicateur_Décés]]*40%)+(Tableau2[[#This Row],[Indicateur_Bléssées]]*20%)</f>
        <v>0.4</v>
      </c>
    </row>
    <row r="195" spans="1:13" hidden="1" x14ac:dyDescent="0.35">
      <c r="A195" s="6">
        <v>2024</v>
      </c>
      <c r="B195" s="7" t="s">
        <v>36</v>
      </c>
      <c r="C195" s="7" t="s">
        <v>100</v>
      </c>
      <c r="D195" s="7" t="s">
        <v>101</v>
      </c>
      <c r="E195" s="7">
        <v>1819401.4132128437</v>
      </c>
      <c r="F195" s="14">
        <v>6864</v>
      </c>
      <c r="G195" s="36">
        <f>Tableau2[[#This Row],[Nbr_Pers_deplacement_forcé]]/Tableau2[[#This Row],[Population]]</f>
        <v>3.7726693791443216E-3</v>
      </c>
      <c r="H195" s="7">
        <v>42</v>
      </c>
      <c r="I195" s="7">
        <v>40</v>
      </c>
      <c r="J195" s="7">
        <f t="shared" ref="J195:J258" si="9">IF(G195&gt;=20%,1,0)</f>
        <v>0</v>
      </c>
      <c r="K195" s="7">
        <f t="shared" ref="K195:K258" si="10">IF(H195&gt;0,1,0)</f>
        <v>1</v>
      </c>
      <c r="L195" s="7">
        <f t="shared" ref="L195:L258" si="11">IF(I195&gt;50,1,0)</f>
        <v>0</v>
      </c>
      <c r="M195" s="13">
        <f>(Tableau2[[#This Row],[Indicateur_poids des personne deplacés]]*40%)+(Tableau2[[#This Row],[Indicateur_Décés]]*40%)+(Tableau2[[#This Row],[Indicateur_Bléssées]]*20%)</f>
        <v>0.4</v>
      </c>
    </row>
    <row r="196" spans="1:13" hidden="1" x14ac:dyDescent="0.35">
      <c r="A196" s="6">
        <v>2024</v>
      </c>
      <c r="B196" s="7" t="s">
        <v>36</v>
      </c>
      <c r="C196" s="7" t="s">
        <v>47</v>
      </c>
      <c r="D196" s="7" t="s">
        <v>48</v>
      </c>
      <c r="E196" s="7">
        <v>181007.17730616254</v>
      </c>
      <c r="F196" s="14">
        <v>50635</v>
      </c>
      <c r="G196" s="36">
        <f>Tableau2[[#This Row],[Nbr_Pers_deplacement_forcé]]/Tableau2[[#This Row],[Population]]</f>
        <v>0.27974028849891408</v>
      </c>
      <c r="H196" s="7">
        <v>60</v>
      </c>
      <c r="I196" s="7">
        <v>0</v>
      </c>
      <c r="J196" s="7">
        <f t="shared" si="9"/>
        <v>1</v>
      </c>
      <c r="K196" s="7">
        <f t="shared" si="10"/>
        <v>1</v>
      </c>
      <c r="L196" s="7">
        <f t="shared" si="11"/>
        <v>0</v>
      </c>
      <c r="M196" s="13">
        <f>(Tableau2[[#This Row],[Indicateur_poids des personne deplacés]]*40%)+(Tableau2[[#This Row],[Indicateur_Décés]]*40%)+(Tableau2[[#This Row],[Indicateur_Bléssées]]*20%)</f>
        <v>0.8</v>
      </c>
    </row>
    <row r="197" spans="1:13" hidden="1" x14ac:dyDescent="0.35">
      <c r="A197" s="6">
        <v>2024</v>
      </c>
      <c r="B197" s="7" t="s">
        <v>36</v>
      </c>
      <c r="C197" s="7" t="s">
        <v>47</v>
      </c>
      <c r="D197" s="7" t="s">
        <v>49</v>
      </c>
      <c r="E197" s="7">
        <v>483734.20856133889</v>
      </c>
      <c r="F197" s="14">
        <v>111153</v>
      </c>
      <c r="G197" s="36">
        <f>Tableau2[[#This Row],[Nbr_Pers_deplacement_forcé]]/Tableau2[[#This Row],[Population]]</f>
        <v>0.22978114434076763</v>
      </c>
      <c r="H197" s="7">
        <v>84</v>
      </c>
      <c r="I197" s="7"/>
      <c r="J197" s="7">
        <f t="shared" si="9"/>
        <v>1</v>
      </c>
      <c r="K197" s="7">
        <f t="shared" si="10"/>
        <v>1</v>
      </c>
      <c r="L197" s="7">
        <f t="shared" si="11"/>
        <v>0</v>
      </c>
      <c r="M197" s="13">
        <f>(Tableau2[[#This Row],[Indicateur_poids des personne deplacés]]*40%)+(Tableau2[[#This Row],[Indicateur_Décés]]*40%)+(Tableau2[[#This Row],[Indicateur_Bléssées]]*20%)</f>
        <v>0.8</v>
      </c>
    </row>
    <row r="198" spans="1:13" hidden="1" x14ac:dyDescent="0.35">
      <c r="A198" s="6">
        <v>2024</v>
      </c>
      <c r="B198" s="7" t="s">
        <v>36</v>
      </c>
      <c r="C198" s="7" t="s">
        <v>47</v>
      </c>
      <c r="D198" s="7" t="s">
        <v>50</v>
      </c>
      <c r="E198" s="7">
        <v>556596.05343911587</v>
      </c>
      <c r="F198" s="14">
        <v>35669</v>
      </c>
      <c r="G198" s="36">
        <f>Tableau2[[#This Row],[Nbr_Pers_deplacement_forcé]]/Tableau2[[#This Row],[Population]]</f>
        <v>6.4084176989051736E-2</v>
      </c>
      <c r="H198" s="7">
        <v>47</v>
      </c>
      <c r="I198" s="7">
        <v>20</v>
      </c>
      <c r="J198" s="7">
        <f t="shared" si="9"/>
        <v>0</v>
      </c>
      <c r="K198" s="7">
        <f t="shared" si="10"/>
        <v>1</v>
      </c>
      <c r="L198" s="7">
        <f t="shared" si="11"/>
        <v>0</v>
      </c>
      <c r="M198" s="13">
        <f>(Tableau2[[#This Row],[Indicateur_poids des personne deplacés]]*40%)+(Tableau2[[#This Row],[Indicateur_Décés]]*40%)+(Tableau2[[#This Row],[Indicateur_Bléssées]]*20%)</f>
        <v>0.4</v>
      </c>
    </row>
    <row r="199" spans="1:13" hidden="1" x14ac:dyDescent="0.35">
      <c r="A199" s="6">
        <v>2024</v>
      </c>
      <c r="B199" s="7" t="s">
        <v>36</v>
      </c>
      <c r="C199" s="7" t="s">
        <v>13</v>
      </c>
      <c r="D199" s="7" t="s">
        <v>102</v>
      </c>
      <c r="E199" s="7">
        <v>110127.80450868022</v>
      </c>
      <c r="F199" s="14">
        <v>234</v>
      </c>
      <c r="G199" s="36">
        <f>Tableau2[[#This Row],[Nbr_Pers_deplacement_forcé]]/Tableau2[[#This Row],[Population]]</f>
        <v>2.1248040042563116E-3</v>
      </c>
      <c r="H199" s="7">
        <v>4</v>
      </c>
      <c r="I199" s="7"/>
      <c r="J199" s="7">
        <f t="shared" si="9"/>
        <v>0</v>
      </c>
      <c r="K199" s="7">
        <f t="shared" si="10"/>
        <v>1</v>
      </c>
      <c r="L199" s="7">
        <f t="shared" si="11"/>
        <v>0</v>
      </c>
      <c r="M199" s="13">
        <f>(Tableau2[[#This Row],[Indicateur_poids des personne deplacés]]*40%)+(Tableau2[[#This Row],[Indicateur_Décés]]*40%)+(Tableau2[[#This Row],[Indicateur_Bléssées]]*20%)</f>
        <v>0.4</v>
      </c>
    </row>
    <row r="200" spans="1:13" hidden="1" x14ac:dyDescent="0.35">
      <c r="A200" s="6">
        <v>2024</v>
      </c>
      <c r="B200" s="7" t="s">
        <v>36</v>
      </c>
      <c r="C200" s="7" t="s">
        <v>13</v>
      </c>
      <c r="D200" s="7" t="s">
        <v>103</v>
      </c>
      <c r="E200" s="7">
        <v>310249.44352991122</v>
      </c>
      <c r="F200" s="14">
        <v>11262</v>
      </c>
      <c r="G200" s="36">
        <f>Tableau2[[#This Row],[Nbr_Pers_deplacement_forcé]]/Tableau2[[#This Row],[Population]]</f>
        <v>3.6299823367496958E-2</v>
      </c>
      <c r="H200" s="7">
        <v>4</v>
      </c>
      <c r="I200" s="7"/>
      <c r="J200" s="7">
        <f t="shared" si="9"/>
        <v>0</v>
      </c>
      <c r="K200" s="7">
        <f t="shared" si="10"/>
        <v>1</v>
      </c>
      <c r="L200" s="7">
        <f t="shared" si="11"/>
        <v>0</v>
      </c>
      <c r="M200" s="13">
        <f>(Tableau2[[#This Row],[Indicateur_poids des personne deplacés]]*40%)+(Tableau2[[#This Row],[Indicateur_Décés]]*40%)+(Tableau2[[#This Row],[Indicateur_Bléssées]]*20%)</f>
        <v>0.4</v>
      </c>
    </row>
    <row r="201" spans="1:13" hidden="1" x14ac:dyDescent="0.35">
      <c r="A201" s="6">
        <v>2024</v>
      </c>
      <c r="B201" s="7" t="s">
        <v>36</v>
      </c>
      <c r="C201" s="7" t="s">
        <v>13</v>
      </c>
      <c r="D201" s="7" t="s">
        <v>104</v>
      </c>
      <c r="E201" s="7">
        <v>94355.423889481928</v>
      </c>
      <c r="F201" s="14">
        <v>8596</v>
      </c>
      <c r="G201" s="36">
        <f>Tableau2[[#This Row],[Nbr_Pers_deplacement_forcé]]/Tableau2[[#This Row],[Population]]</f>
        <v>9.1102340974785451E-2</v>
      </c>
      <c r="H201" s="7">
        <v>4</v>
      </c>
      <c r="I201" s="7"/>
      <c r="J201" s="7">
        <f t="shared" si="9"/>
        <v>0</v>
      </c>
      <c r="K201" s="7">
        <f t="shared" si="10"/>
        <v>1</v>
      </c>
      <c r="L201" s="7">
        <f t="shared" si="11"/>
        <v>0</v>
      </c>
      <c r="M201" s="13">
        <f>(Tableau2[[#This Row],[Indicateur_poids des personne deplacés]]*40%)+(Tableau2[[#This Row],[Indicateur_Décés]]*40%)+(Tableau2[[#This Row],[Indicateur_Bléssées]]*20%)</f>
        <v>0.4</v>
      </c>
    </row>
    <row r="202" spans="1:13" hidden="1" x14ac:dyDescent="0.35">
      <c r="A202" s="6">
        <v>2024</v>
      </c>
      <c r="B202" s="7" t="s">
        <v>36</v>
      </c>
      <c r="C202" s="7" t="s">
        <v>18</v>
      </c>
      <c r="D202" s="7" t="s">
        <v>105</v>
      </c>
      <c r="E202" s="7">
        <v>181452.27122418326</v>
      </c>
      <c r="F202" s="14">
        <v>8</v>
      </c>
      <c r="G202" s="36">
        <f>Tableau2[[#This Row],[Nbr_Pers_deplacement_forcé]]/Tableau2[[#This Row],[Population]]</f>
        <v>4.4088728931455725E-5</v>
      </c>
      <c r="H202" s="7"/>
      <c r="I202" s="7"/>
      <c r="J202" s="7">
        <f t="shared" si="9"/>
        <v>0</v>
      </c>
      <c r="K202" s="7">
        <f t="shared" si="10"/>
        <v>0</v>
      </c>
      <c r="L202" s="7">
        <f t="shared" si="11"/>
        <v>0</v>
      </c>
      <c r="M202" s="13">
        <f>(Tableau2[[#This Row],[Indicateur_poids des personne deplacés]]*40%)+(Tableau2[[#This Row],[Indicateur_Décés]]*40%)+(Tableau2[[#This Row],[Indicateur_Bléssées]]*20%)</f>
        <v>0</v>
      </c>
    </row>
    <row r="203" spans="1:13" hidden="1" x14ac:dyDescent="0.35">
      <c r="A203" s="6">
        <v>2024</v>
      </c>
      <c r="B203" s="7" t="s">
        <v>36</v>
      </c>
      <c r="C203" s="7" t="s">
        <v>18</v>
      </c>
      <c r="D203" s="7" t="s">
        <v>51</v>
      </c>
      <c r="E203" s="7">
        <v>680903.70145903854</v>
      </c>
      <c r="F203" s="14">
        <v>120196</v>
      </c>
      <c r="G203" s="36">
        <f>Tableau2[[#This Row],[Nbr_Pers_deplacement_forcé]]/Tableau2[[#This Row],[Population]]</f>
        <v>0.17652422764400363</v>
      </c>
      <c r="H203" s="7"/>
      <c r="I203" s="7">
        <v>12</v>
      </c>
      <c r="J203" s="7">
        <f t="shared" si="9"/>
        <v>0</v>
      </c>
      <c r="K203" s="7">
        <f t="shared" si="10"/>
        <v>0</v>
      </c>
      <c r="L203" s="7">
        <f t="shared" si="11"/>
        <v>0</v>
      </c>
      <c r="M203" s="13">
        <f>(Tableau2[[#This Row],[Indicateur_poids des personne deplacés]]*40%)+(Tableau2[[#This Row],[Indicateur_Décés]]*40%)+(Tableau2[[#This Row],[Indicateur_Bléssées]]*20%)</f>
        <v>0</v>
      </c>
    </row>
    <row r="204" spans="1:13" hidden="1" x14ac:dyDescent="0.35">
      <c r="A204" s="6">
        <v>2024</v>
      </c>
      <c r="B204" s="7" t="s">
        <v>36</v>
      </c>
      <c r="C204" s="7" t="s">
        <v>106</v>
      </c>
      <c r="D204" s="7" t="s">
        <v>107</v>
      </c>
      <c r="E204" s="7">
        <v>151334.81233845069</v>
      </c>
      <c r="F204" s="14">
        <v>0</v>
      </c>
      <c r="G204" s="36">
        <f>Tableau2[[#This Row],[Nbr_Pers_deplacement_forcé]]/Tableau2[[#This Row],[Population]]</f>
        <v>0</v>
      </c>
      <c r="H204" s="7"/>
      <c r="I204" s="7"/>
      <c r="J204" s="7">
        <f t="shared" si="9"/>
        <v>0</v>
      </c>
      <c r="K204" s="7">
        <f t="shared" si="10"/>
        <v>0</v>
      </c>
      <c r="L204" s="7">
        <f t="shared" si="11"/>
        <v>0</v>
      </c>
      <c r="M204" s="13">
        <f>(Tableau2[[#This Row],[Indicateur_poids des personne deplacés]]*40%)+(Tableau2[[#This Row],[Indicateur_Décés]]*40%)+(Tableau2[[#This Row],[Indicateur_Bléssées]]*20%)</f>
        <v>0</v>
      </c>
    </row>
    <row r="205" spans="1:13" hidden="1" x14ac:dyDescent="0.35">
      <c r="A205" s="6">
        <v>2024</v>
      </c>
      <c r="B205" s="7" t="s">
        <v>36</v>
      </c>
      <c r="C205" s="7" t="s">
        <v>106</v>
      </c>
      <c r="D205" s="7" t="s">
        <v>108</v>
      </c>
      <c r="E205" s="7">
        <v>437869.99492842925</v>
      </c>
      <c r="F205" s="14">
        <v>0</v>
      </c>
      <c r="G205" s="36">
        <f>Tableau2[[#This Row],[Nbr_Pers_deplacement_forcé]]/Tableau2[[#This Row],[Population]]</f>
        <v>0</v>
      </c>
      <c r="H205" s="7"/>
      <c r="I205" s="7">
        <v>1</v>
      </c>
      <c r="J205" s="7">
        <f t="shared" si="9"/>
        <v>0</v>
      </c>
      <c r="K205" s="7">
        <f t="shared" si="10"/>
        <v>0</v>
      </c>
      <c r="L205" s="7">
        <f t="shared" si="11"/>
        <v>0</v>
      </c>
      <c r="M205" s="13">
        <f>(Tableau2[[#This Row],[Indicateur_poids des personne deplacés]]*40%)+(Tableau2[[#This Row],[Indicateur_Décés]]*40%)+(Tableau2[[#This Row],[Indicateur_Bléssées]]*20%)</f>
        <v>0</v>
      </c>
    </row>
    <row r="206" spans="1:13" hidden="1" x14ac:dyDescent="0.35">
      <c r="A206" s="6">
        <v>2024</v>
      </c>
      <c r="B206" s="7" t="s">
        <v>36</v>
      </c>
      <c r="C206" s="7" t="s">
        <v>106</v>
      </c>
      <c r="D206" s="7" t="s">
        <v>109</v>
      </c>
      <c r="E206" s="7">
        <v>549007.53379692044</v>
      </c>
      <c r="F206" s="14">
        <v>0</v>
      </c>
      <c r="G206" s="36">
        <f>Tableau2[[#This Row],[Nbr_Pers_deplacement_forcé]]/Tableau2[[#This Row],[Population]]</f>
        <v>0</v>
      </c>
      <c r="H206" s="7"/>
      <c r="I206" s="7">
        <v>2</v>
      </c>
      <c r="J206" s="7">
        <f t="shared" si="9"/>
        <v>0</v>
      </c>
      <c r="K206" s="7">
        <f t="shared" si="10"/>
        <v>0</v>
      </c>
      <c r="L206" s="7">
        <f t="shared" si="11"/>
        <v>0</v>
      </c>
      <c r="M206" s="13">
        <f>(Tableau2[[#This Row],[Indicateur_poids des personne deplacés]]*40%)+(Tableau2[[#This Row],[Indicateur_Décés]]*40%)+(Tableau2[[#This Row],[Indicateur_Bléssées]]*20%)</f>
        <v>0</v>
      </c>
    </row>
    <row r="207" spans="1:13" hidden="1" x14ac:dyDescent="0.35">
      <c r="A207" s="6">
        <v>2024</v>
      </c>
      <c r="B207" s="7" t="s">
        <v>36</v>
      </c>
      <c r="C207" s="7" t="s">
        <v>29</v>
      </c>
      <c r="D207" s="7" t="s">
        <v>110</v>
      </c>
      <c r="E207" s="7">
        <v>24374.916789951581</v>
      </c>
      <c r="F207" s="14">
        <v>0</v>
      </c>
      <c r="G207" s="36">
        <f>Tableau2[[#This Row],[Nbr_Pers_deplacement_forcé]]/Tableau2[[#This Row],[Population]]</f>
        <v>0</v>
      </c>
      <c r="H207" s="7">
        <v>6</v>
      </c>
      <c r="I207" s="7">
        <v>10</v>
      </c>
      <c r="J207" s="7">
        <f t="shared" si="9"/>
        <v>0</v>
      </c>
      <c r="K207" s="7">
        <f t="shared" si="10"/>
        <v>1</v>
      </c>
      <c r="L207" s="7">
        <f t="shared" si="11"/>
        <v>0</v>
      </c>
      <c r="M207" s="13">
        <f>(Tableau2[[#This Row],[Indicateur_poids des personne deplacés]]*40%)+(Tableau2[[#This Row],[Indicateur_Décés]]*40%)+(Tableau2[[#This Row],[Indicateur_Bléssées]]*20%)</f>
        <v>0.4</v>
      </c>
    </row>
    <row r="208" spans="1:13" hidden="1" x14ac:dyDescent="0.35">
      <c r="A208" s="6">
        <v>2024</v>
      </c>
      <c r="B208" s="7" t="s">
        <v>36</v>
      </c>
      <c r="C208" s="7" t="s">
        <v>29</v>
      </c>
      <c r="D208" s="7" t="s">
        <v>111</v>
      </c>
      <c r="E208" s="7">
        <v>18799.472897207925</v>
      </c>
      <c r="F208" s="14">
        <v>22</v>
      </c>
      <c r="G208" s="36">
        <f>Tableau2[[#This Row],[Nbr_Pers_deplacement_forcé]]/Tableau2[[#This Row],[Population]]</f>
        <v>1.1702455765803632E-3</v>
      </c>
      <c r="H208" s="7"/>
      <c r="I208" s="7"/>
      <c r="J208" s="7">
        <f t="shared" si="9"/>
        <v>0</v>
      </c>
      <c r="K208" s="7">
        <f t="shared" si="10"/>
        <v>0</v>
      </c>
      <c r="L208" s="7">
        <f t="shared" si="11"/>
        <v>0</v>
      </c>
      <c r="M208" s="13">
        <f>(Tableau2[[#This Row],[Indicateur_poids des personne deplacés]]*40%)+(Tableau2[[#This Row],[Indicateur_Décés]]*40%)+(Tableau2[[#This Row],[Indicateur_Bléssées]]*20%)</f>
        <v>0</v>
      </c>
    </row>
    <row r="209" spans="1:13" hidden="1" x14ac:dyDescent="0.35">
      <c r="A209" s="6">
        <v>2024</v>
      </c>
      <c r="B209" s="7" t="s">
        <v>36</v>
      </c>
      <c r="C209" s="7" t="s">
        <v>12</v>
      </c>
      <c r="D209" s="7" t="s">
        <v>112</v>
      </c>
      <c r="E209" s="7">
        <v>286743.47614938789</v>
      </c>
      <c r="F209" s="14">
        <v>0</v>
      </c>
      <c r="G209" s="36">
        <f>Tableau2[[#This Row],[Nbr_Pers_deplacement_forcé]]/Tableau2[[#This Row],[Population]]</f>
        <v>0</v>
      </c>
      <c r="H209" s="7"/>
      <c r="I209" s="7"/>
      <c r="J209" s="7">
        <f t="shared" si="9"/>
        <v>0</v>
      </c>
      <c r="K209" s="7">
        <f t="shared" si="10"/>
        <v>0</v>
      </c>
      <c r="L209" s="7">
        <f t="shared" si="11"/>
        <v>0</v>
      </c>
      <c r="M209" s="13">
        <f>(Tableau2[[#This Row],[Indicateur_poids des personne deplacés]]*40%)+(Tableau2[[#This Row],[Indicateur_Décés]]*40%)+(Tableau2[[#This Row],[Indicateur_Bléssées]]*20%)</f>
        <v>0</v>
      </c>
    </row>
    <row r="210" spans="1:13" hidden="1" x14ac:dyDescent="0.35">
      <c r="A210" s="6">
        <v>2024</v>
      </c>
      <c r="B210" s="7" t="s">
        <v>36</v>
      </c>
      <c r="C210" s="7" t="s">
        <v>12</v>
      </c>
      <c r="D210" s="7" t="s">
        <v>52</v>
      </c>
      <c r="E210" s="7">
        <v>304271.96484435408</v>
      </c>
      <c r="F210" s="14">
        <v>49925</v>
      </c>
      <c r="G210" s="36">
        <f>Tableau2[[#This Row],[Nbr_Pers_deplacement_forcé]]/Tableau2[[#This Row],[Population]]</f>
        <v>0.16408018407327934</v>
      </c>
      <c r="H210" s="7">
        <v>0</v>
      </c>
      <c r="I210" s="7"/>
      <c r="J210" s="7">
        <f t="shared" si="9"/>
        <v>0</v>
      </c>
      <c r="K210" s="7">
        <f t="shared" si="10"/>
        <v>0</v>
      </c>
      <c r="L210" s="7">
        <f t="shared" si="11"/>
        <v>0</v>
      </c>
      <c r="M210" s="13">
        <f>(Tableau2[[#This Row],[Indicateur_poids des personne deplacés]]*40%)+(Tableau2[[#This Row],[Indicateur_Décés]]*40%)+(Tableau2[[#This Row],[Indicateur_Bléssées]]*20%)</f>
        <v>0</v>
      </c>
    </row>
    <row r="211" spans="1:13" hidden="1" x14ac:dyDescent="0.35">
      <c r="A211" s="6">
        <v>2024</v>
      </c>
      <c r="B211" s="7" t="s">
        <v>36</v>
      </c>
      <c r="C211" s="7" t="s">
        <v>12</v>
      </c>
      <c r="D211" s="7" t="s">
        <v>113</v>
      </c>
      <c r="E211" s="7">
        <v>237017.52542387997</v>
      </c>
      <c r="F211" s="14">
        <v>82113</v>
      </c>
      <c r="G211" s="36">
        <f>Tableau2[[#This Row],[Nbr_Pers_deplacement_forcé]]/Tableau2[[#This Row],[Population]]</f>
        <v>0.34644273605147918</v>
      </c>
      <c r="H211" s="7"/>
      <c r="I211" s="7"/>
      <c r="J211" s="7">
        <f t="shared" si="9"/>
        <v>1</v>
      </c>
      <c r="K211" s="7">
        <f t="shared" si="10"/>
        <v>0</v>
      </c>
      <c r="L211" s="7">
        <f t="shared" si="11"/>
        <v>0</v>
      </c>
      <c r="M211" s="13">
        <f>(Tableau2[[#This Row],[Indicateur_poids des personne deplacés]]*40%)+(Tableau2[[#This Row],[Indicateur_Décés]]*40%)+(Tableau2[[#This Row],[Indicateur_Bléssées]]*20%)</f>
        <v>0.4</v>
      </c>
    </row>
    <row r="212" spans="1:13" hidden="1" x14ac:dyDescent="0.35">
      <c r="A212" s="6">
        <v>2024</v>
      </c>
      <c r="B212" s="7" t="s">
        <v>36</v>
      </c>
      <c r="C212" s="7" t="s">
        <v>12</v>
      </c>
      <c r="D212" s="7" t="s">
        <v>114</v>
      </c>
      <c r="E212" s="7">
        <v>34303.731975768642</v>
      </c>
      <c r="F212" s="14"/>
      <c r="G212" s="36">
        <f>Tableau2[[#This Row],[Nbr_Pers_deplacement_forcé]]/Tableau2[[#This Row],[Population]]</f>
        <v>0</v>
      </c>
      <c r="H212" s="7"/>
      <c r="I212" s="7"/>
      <c r="J212" s="7">
        <f t="shared" si="9"/>
        <v>0</v>
      </c>
      <c r="K212" s="7">
        <f t="shared" si="10"/>
        <v>0</v>
      </c>
      <c r="L212" s="7">
        <f t="shared" si="11"/>
        <v>0</v>
      </c>
      <c r="M212" s="13">
        <f>(Tableau2[[#This Row],[Indicateur_poids des personne deplacés]]*40%)+(Tableau2[[#This Row],[Indicateur_Décés]]*40%)+(Tableau2[[#This Row],[Indicateur_Bléssées]]*20%)</f>
        <v>0</v>
      </c>
    </row>
    <row r="213" spans="1:13" hidden="1" x14ac:dyDescent="0.35">
      <c r="A213" s="9">
        <v>2025</v>
      </c>
      <c r="B213" s="7" t="s">
        <v>36</v>
      </c>
      <c r="C213" s="7" t="s">
        <v>26</v>
      </c>
      <c r="D213" s="7" t="s">
        <v>57</v>
      </c>
      <c r="E213" s="7">
        <v>92835.316257904444</v>
      </c>
      <c r="F213" s="14">
        <v>0</v>
      </c>
      <c r="G213" s="36">
        <f>Tableau2[[#This Row],[Nbr_Pers_deplacement_forcé]]/Tableau2[[#This Row],[Population]]</f>
        <v>0</v>
      </c>
      <c r="H213" s="7"/>
      <c r="I213" s="7"/>
      <c r="J213" s="7">
        <f t="shared" si="9"/>
        <v>0</v>
      </c>
      <c r="K213" s="7">
        <f t="shared" si="10"/>
        <v>0</v>
      </c>
      <c r="L213" s="7">
        <f t="shared" si="11"/>
        <v>0</v>
      </c>
      <c r="M213" s="13">
        <f>(Tableau2[[#This Row],[Indicateur_poids des personne deplacés]]*40%)+(Tableau2[[#This Row],[Indicateur_Décés]]*40%)+(Tableau2[[#This Row],[Indicateur_Bléssées]]*20%)</f>
        <v>0</v>
      </c>
    </row>
    <row r="214" spans="1:13" hidden="1" x14ac:dyDescent="0.35">
      <c r="A214" s="6">
        <v>2025</v>
      </c>
      <c r="B214" s="7" t="s">
        <v>36</v>
      </c>
      <c r="C214" s="7" t="s">
        <v>26</v>
      </c>
      <c r="D214" s="7" t="s">
        <v>58</v>
      </c>
      <c r="E214" s="7">
        <v>106090.02209829376</v>
      </c>
      <c r="F214" s="14">
        <v>0</v>
      </c>
      <c r="G214" s="36">
        <f>Tableau2[[#This Row],[Nbr_Pers_deplacement_forcé]]/Tableau2[[#This Row],[Population]]</f>
        <v>0</v>
      </c>
      <c r="H214" s="7"/>
      <c r="I214" s="7"/>
      <c r="J214" s="7">
        <f t="shared" si="9"/>
        <v>0</v>
      </c>
      <c r="K214" s="7">
        <f t="shared" si="10"/>
        <v>0</v>
      </c>
      <c r="L214" s="7">
        <f t="shared" si="11"/>
        <v>0</v>
      </c>
      <c r="M214" s="13">
        <f>(Tableau2[[#This Row],[Indicateur_poids des personne deplacés]]*40%)+(Tableau2[[#This Row],[Indicateur_Décés]]*40%)+(Tableau2[[#This Row],[Indicateur_Bléssées]]*20%)</f>
        <v>0</v>
      </c>
    </row>
    <row r="215" spans="1:13" hidden="1" x14ac:dyDescent="0.35">
      <c r="A215" s="6">
        <v>2025</v>
      </c>
      <c r="B215" s="7" t="s">
        <v>36</v>
      </c>
      <c r="C215" s="7" t="s">
        <v>26</v>
      </c>
      <c r="D215" s="7" t="s">
        <v>59</v>
      </c>
      <c r="E215" s="7">
        <v>243091.56282426315</v>
      </c>
      <c r="F215" s="14">
        <v>0</v>
      </c>
      <c r="G215" s="36">
        <f>Tableau2[[#This Row],[Nbr_Pers_deplacement_forcé]]/Tableau2[[#This Row],[Population]]</f>
        <v>0</v>
      </c>
      <c r="H215" s="7"/>
      <c r="I215" s="7"/>
      <c r="J215" s="7">
        <f t="shared" si="9"/>
        <v>0</v>
      </c>
      <c r="K215" s="7">
        <f t="shared" si="10"/>
        <v>0</v>
      </c>
      <c r="L215" s="7">
        <f t="shared" si="11"/>
        <v>0</v>
      </c>
      <c r="M215" s="13">
        <f>(Tableau2[[#This Row],[Indicateur_poids des personne deplacés]]*40%)+(Tableau2[[#This Row],[Indicateur_Décés]]*40%)+(Tableau2[[#This Row],[Indicateur_Bléssées]]*20%)</f>
        <v>0</v>
      </c>
    </row>
    <row r="216" spans="1:13" hidden="1" x14ac:dyDescent="0.35">
      <c r="A216" s="6">
        <v>2025</v>
      </c>
      <c r="B216" s="7" t="s">
        <v>36</v>
      </c>
      <c r="C216" s="7" t="s">
        <v>17</v>
      </c>
      <c r="D216" s="7" t="s">
        <v>60</v>
      </c>
      <c r="E216" s="7">
        <v>313220.89427010575</v>
      </c>
      <c r="F216" s="14">
        <v>0</v>
      </c>
      <c r="G216" s="36">
        <f>Tableau2[[#This Row],[Nbr_Pers_deplacement_forcé]]/Tableau2[[#This Row],[Population]]</f>
        <v>0</v>
      </c>
      <c r="H216" s="7"/>
      <c r="I216" s="7"/>
      <c r="J216" s="7">
        <f t="shared" si="9"/>
        <v>0</v>
      </c>
      <c r="K216" s="7">
        <f t="shared" si="10"/>
        <v>0</v>
      </c>
      <c r="L216" s="7">
        <f t="shared" si="11"/>
        <v>0</v>
      </c>
      <c r="M216" s="13">
        <f>(Tableau2[[#This Row],[Indicateur_poids des personne deplacés]]*40%)+(Tableau2[[#This Row],[Indicateur_Décés]]*40%)+(Tableau2[[#This Row],[Indicateur_Bléssées]]*20%)</f>
        <v>0</v>
      </c>
    </row>
    <row r="217" spans="1:13" hidden="1" x14ac:dyDescent="0.35">
      <c r="A217" s="6">
        <v>2025</v>
      </c>
      <c r="B217" s="7" t="s">
        <v>36</v>
      </c>
      <c r="C217" s="7" t="s">
        <v>17</v>
      </c>
      <c r="D217" s="7" t="s">
        <v>61</v>
      </c>
      <c r="E217" s="7">
        <v>344317.0267389653</v>
      </c>
      <c r="F217" s="14">
        <v>0</v>
      </c>
      <c r="G217" s="36">
        <f>Tableau2[[#This Row],[Nbr_Pers_deplacement_forcé]]/Tableau2[[#This Row],[Population]]</f>
        <v>0</v>
      </c>
      <c r="H217" s="7"/>
      <c r="I217" s="7"/>
      <c r="J217" s="7">
        <f t="shared" si="9"/>
        <v>0</v>
      </c>
      <c r="K217" s="7">
        <f t="shared" si="10"/>
        <v>0</v>
      </c>
      <c r="L217" s="7">
        <f t="shared" si="11"/>
        <v>0</v>
      </c>
      <c r="M217" s="13">
        <f>(Tableau2[[#This Row],[Indicateur_poids des personne deplacés]]*40%)+(Tableau2[[#This Row],[Indicateur_Décés]]*40%)+(Tableau2[[#This Row],[Indicateur_Bléssées]]*20%)</f>
        <v>0</v>
      </c>
    </row>
    <row r="218" spans="1:13" hidden="1" x14ac:dyDescent="0.35">
      <c r="A218" s="6">
        <v>2025</v>
      </c>
      <c r="B218" s="7" t="s">
        <v>36</v>
      </c>
      <c r="C218" s="7" t="s">
        <v>17</v>
      </c>
      <c r="D218" s="7" t="s">
        <v>62</v>
      </c>
      <c r="E218" s="7">
        <v>192176.37198726909</v>
      </c>
      <c r="F218" s="14">
        <v>10</v>
      </c>
      <c r="G218" s="36">
        <f>Tableau2[[#This Row],[Nbr_Pers_deplacement_forcé]]/Tableau2[[#This Row],[Population]]</f>
        <v>5.2035533279098742E-5</v>
      </c>
      <c r="H218" s="7"/>
      <c r="I218" s="7"/>
      <c r="J218" s="7">
        <f t="shared" si="9"/>
        <v>0</v>
      </c>
      <c r="K218" s="7">
        <f t="shared" si="10"/>
        <v>0</v>
      </c>
      <c r="L218" s="7">
        <f t="shared" si="11"/>
        <v>0</v>
      </c>
      <c r="M218" s="13">
        <f>(Tableau2[[#This Row],[Indicateur_poids des personne deplacés]]*40%)+(Tableau2[[#This Row],[Indicateur_Décés]]*40%)+(Tableau2[[#This Row],[Indicateur_Bléssées]]*20%)</f>
        <v>0</v>
      </c>
    </row>
    <row r="219" spans="1:13" hidden="1" x14ac:dyDescent="0.35">
      <c r="A219" s="6">
        <v>2025</v>
      </c>
      <c r="B219" s="7" t="s">
        <v>36</v>
      </c>
      <c r="C219" s="7" t="s">
        <v>20</v>
      </c>
      <c r="D219" s="7" t="s">
        <v>63</v>
      </c>
      <c r="E219" s="7">
        <v>119417.87481530919</v>
      </c>
      <c r="F219" s="14">
        <v>0</v>
      </c>
      <c r="G219" s="36">
        <f>Tableau2[[#This Row],[Nbr_Pers_deplacement_forcé]]/Tableau2[[#This Row],[Population]]</f>
        <v>0</v>
      </c>
      <c r="H219" s="7"/>
      <c r="I219" s="7"/>
      <c r="J219" s="7">
        <f t="shared" si="9"/>
        <v>0</v>
      </c>
      <c r="K219" s="7">
        <f t="shared" si="10"/>
        <v>0</v>
      </c>
      <c r="L219" s="7">
        <f t="shared" si="11"/>
        <v>0</v>
      </c>
      <c r="M219" s="13">
        <f>(Tableau2[[#This Row],[Indicateur_poids des personne deplacés]]*40%)+(Tableau2[[#This Row],[Indicateur_Décés]]*40%)+(Tableau2[[#This Row],[Indicateur_Bléssées]]*20%)</f>
        <v>0</v>
      </c>
    </row>
    <row r="220" spans="1:13" hidden="1" x14ac:dyDescent="0.35">
      <c r="A220" s="6">
        <v>2025</v>
      </c>
      <c r="B220" s="7" t="s">
        <v>36</v>
      </c>
      <c r="C220" s="7" t="s">
        <v>20</v>
      </c>
      <c r="D220" s="7" t="s">
        <v>64</v>
      </c>
      <c r="E220" s="7">
        <v>44036.773069582865</v>
      </c>
      <c r="F220" s="14">
        <v>0</v>
      </c>
      <c r="G220" s="36">
        <f>Tableau2[[#This Row],[Nbr_Pers_deplacement_forcé]]/Tableau2[[#This Row],[Population]]</f>
        <v>0</v>
      </c>
      <c r="H220" s="7"/>
      <c r="I220" s="7"/>
      <c r="J220" s="7">
        <f t="shared" si="9"/>
        <v>0</v>
      </c>
      <c r="K220" s="7">
        <f t="shared" si="10"/>
        <v>0</v>
      </c>
      <c r="L220" s="7">
        <f t="shared" si="11"/>
        <v>0</v>
      </c>
      <c r="M220" s="13">
        <f>(Tableau2[[#This Row],[Indicateur_poids des personne deplacés]]*40%)+(Tableau2[[#This Row],[Indicateur_Décés]]*40%)+(Tableau2[[#This Row],[Indicateur_Bléssées]]*20%)</f>
        <v>0</v>
      </c>
    </row>
    <row r="221" spans="1:13" hidden="1" x14ac:dyDescent="0.35">
      <c r="A221" s="6">
        <v>2025</v>
      </c>
      <c r="B221" s="7" t="s">
        <v>36</v>
      </c>
      <c r="C221" s="7" t="s">
        <v>28</v>
      </c>
      <c r="D221" s="7" t="s">
        <v>65</v>
      </c>
      <c r="E221" s="7">
        <v>362574.61472869664</v>
      </c>
      <c r="F221" s="14">
        <v>0</v>
      </c>
      <c r="G221" s="36">
        <f>Tableau2[[#This Row],[Nbr_Pers_deplacement_forcé]]/Tableau2[[#This Row],[Population]]</f>
        <v>0</v>
      </c>
      <c r="H221" s="7"/>
      <c r="I221" s="7"/>
      <c r="J221" s="7">
        <f t="shared" si="9"/>
        <v>0</v>
      </c>
      <c r="K221" s="7">
        <f t="shared" si="10"/>
        <v>0</v>
      </c>
      <c r="L221" s="7">
        <f t="shared" si="11"/>
        <v>0</v>
      </c>
      <c r="M221" s="13">
        <f>(Tableau2[[#This Row],[Indicateur_poids des personne deplacés]]*40%)+(Tableau2[[#This Row],[Indicateur_Décés]]*40%)+(Tableau2[[#This Row],[Indicateur_Bléssées]]*20%)</f>
        <v>0</v>
      </c>
    </row>
    <row r="222" spans="1:13" hidden="1" x14ac:dyDescent="0.35">
      <c r="A222" s="6">
        <v>2025</v>
      </c>
      <c r="B222" s="7" t="s">
        <v>36</v>
      </c>
      <c r="C222" s="7" t="s">
        <v>28</v>
      </c>
      <c r="D222" s="7" t="s">
        <v>66</v>
      </c>
      <c r="E222" s="7">
        <v>316191.03840119345</v>
      </c>
      <c r="F222" s="14">
        <v>8400.4318623710369</v>
      </c>
      <c r="G222" s="36">
        <f>Tableau2[[#This Row],[Nbr_Pers_deplacement_forcé]]/Tableau2[[#This Row],[Population]]</f>
        <v>2.6567583650844325E-2</v>
      </c>
      <c r="H222" s="7"/>
      <c r="I222" s="7"/>
      <c r="J222" s="7">
        <f t="shared" si="9"/>
        <v>0</v>
      </c>
      <c r="K222" s="7">
        <f t="shared" si="10"/>
        <v>0</v>
      </c>
      <c r="L222" s="7">
        <f t="shared" si="11"/>
        <v>0</v>
      </c>
      <c r="M222" s="13">
        <f>(Tableau2[[#This Row],[Indicateur_poids des personne deplacés]]*40%)+(Tableau2[[#This Row],[Indicateur_Décés]]*40%)+(Tableau2[[#This Row],[Indicateur_Bléssées]]*20%)</f>
        <v>0</v>
      </c>
    </row>
    <row r="223" spans="1:13" hidden="1" x14ac:dyDescent="0.35">
      <c r="A223" s="6">
        <v>2025</v>
      </c>
      <c r="B223" s="7" t="s">
        <v>36</v>
      </c>
      <c r="C223" s="7" t="s">
        <v>28</v>
      </c>
      <c r="D223" s="7" t="s">
        <v>67</v>
      </c>
      <c r="E223" s="7">
        <v>321200.54605113994</v>
      </c>
      <c r="F223" s="14">
        <v>0</v>
      </c>
      <c r="G223" s="36">
        <f>Tableau2[[#This Row],[Nbr_Pers_deplacement_forcé]]/Tableau2[[#This Row],[Population]]</f>
        <v>0</v>
      </c>
      <c r="H223" s="7"/>
      <c r="I223" s="7"/>
      <c r="J223" s="7">
        <f t="shared" si="9"/>
        <v>0</v>
      </c>
      <c r="K223" s="7">
        <f t="shared" si="10"/>
        <v>0</v>
      </c>
      <c r="L223" s="7">
        <f t="shared" si="11"/>
        <v>0</v>
      </c>
      <c r="M223" s="13">
        <f>(Tableau2[[#This Row],[Indicateur_poids des personne deplacés]]*40%)+(Tableau2[[#This Row],[Indicateur_Décés]]*40%)+(Tableau2[[#This Row],[Indicateur_Bléssées]]*20%)</f>
        <v>0</v>
      </c>
    </row>
    <row r="224" spans="1:13" hidden="1" x14ac:dyDescent="0.35">
      <c r="A224" s="6">
        <v>2025</v>
      </c>
      <c r="B224" s="7" t="s">
        <v>36</v>
      </c>
      <c r="C224" s="7" t="s">
        <v>21</v>
      </c>
      <c r="D224" s="7" t="s">
        <v>37</v>
      </c>
      <c r="E224" s="7">
        <v>138499.65304856593</v>
      </c>
      <c r="F224" s="14">
        <v>4</v>
      </c>
      <c r="G224" s="36">
        <f>Tableau2[[#This Row],[Nbr_Pers_deplacement_forcé]]/Tableau2[[#This Row],[Population]]</f>
        <v>2.8880938774607402E-5</v>
      </c>
      <c r="H224" s="7"/>
      <c r="I224" s="7"/>
      <c r="J224" s="7">
        <f t="shared" si="9"/>
        <v>0</v>
      </c>
      <c r="K224" s="7">
        <f t="shared" si="10"/>
        <v>0</v>
      </c>
      <c r="L224" s="7">
        <f t="shared" si="11"/>
        <v>0</v>
      </c>
      <c r="M224" s="13">
        <f>(Tableau2[[#This Row],[Indicateur_poids des personne deplacés]]*40%)+(Tableau2[[#This Row],[Indicateur_Décés]]*40%)+(Tableau2[[#This Row],[Indicateur_Bléssées]]*20%)</f>
        <v>0</v>
      </c>
    </row>
    <row r="225" spans="1:13" hidden="1" x14ac:dyDescent="0.35">
      <c r="A225" s="6">
        <v>2025</v>
      </c>
      <c r="B225" s="7" t="s">
        <v>36</v>
      </c>
      <c r="C225" s="7" t="s">
        <v>21</v>
      </c>
      <c r="D225" s="7" t="s">
        <v>68</v>
      </c>
      <c r="E225" s="7">
        <v>48641.650370038478</v>
      </c>
      <c r="F225" s="14">
        <v>63639.484694636914</v>
      </c>
      <c r="G225" s="36">
        <f>Tableau2[[#This Row],[Nbr_Pers_deplacement_forcé]]/Tableau2[[#This Row],[Population]]</f>
        <v>1.3083331714796538</v>
      </c>
      <c r="H225" s="7"/>
      <c r="I225" s="7"/>
      <c r="J225" s="7">
        <f t="shared" si="9"/>
        <v>1</v>
      </c>
      <c r="K225" s="7">
        <f t="shared" si="10"/>
        <v>0</v>
      </c>
      <c r="L225" s="7">
        <f t="shared" si="11"/>
        <v>0</v>
      </c>
      <c r="M225" s="13">
        <f>(Tableau2[[#This Row],[Indicateur_poids des personne deplacés]]*40%)+(Tableau2[[#This Row],[Indicateur_Décés]]*40%)+(Tableau2[[#This Row],[Indicateur_Bléssées]]*20%)</f>
        <v>0.4</v>
      </c>
    </row>
    <row r="226" spans="1:13" hidden="1" x14ac:dyDescent="0.35">
      <c r="A226" s="6">
        <v>2025</v>
      </c>
      <c r="B226" s="7" t="s">
        <v>36</v>
      </c>
      <c r="C226" s="7" t="s">
        <v>27</v>
      </c>
      <c r="D226" s="7" t="s">
        <v>69</v>
      </c>
      <c r="E226" s="7">
        <v>68717.166866948392</v>
      </c>
      <c r="F226" s="14">
        <v>0</v>
      </c>
      <c r="G226" s="36">
        <f>Tableau2[[#This Row],[Nbr_Pers_deplacement_forcé]]/Tableau2[[#This Row],[Population]]</f>
        <v>0</v>
      </c>
      <c r="H226" s="7"/>
      <c r="I226" s="7"/>
      <c r="J226" s="7">
        <f t="shared" si="9"/>
        <v>0</v>
      </c>
      <c r="K226" s="7">
        <f t="shared" si="10"/>
        <v>0</v>
      </c>
      <c r="L226" s="7">
        <f t="shared" si="11"/>
        <v>0</v>
      </c>
      <c r="M226" s="13">
        <f>(Tableau2[[#This Row],[Indicateur_poids des personne deplacés]]*40%)+(Tableau2[[#This Row],[Indicateur_Décés]]*40%)+(Tableau2[[#This Row],[Indicateur_Bléssées]]*20%)</f>
        <v>0</v>
      </c>
    </row>
    <row r="227" spans="1:13" hidden="1" x14ac:dyDescent="0.35">
      <c r="A227" s="6">
        <v>2025</v>
      </c>
      <c r="B227" s="7" t="s">
        <v>36</v>
      </c>
      <c r="C227" s="7" t="s">
        <v>27</v>
      </c>
      <c r="D227" s="7" t="s">
        <v>70</v>
      </c>
      <c r="E227" s="7">
        <v>37002.367230624644</v>
      </c>
      <c r="F227" s="14">
        <v>0</v>
      </c>
      <c r="G227" s="36">
        <f>Tableau2[[#This Row],[Nbr_Pers_deplacement_forcé]]/Tableau2[[#This Row],[Population]]</f>
        <v>0</v>
      </c>
      <c r="H227" s="7"/>
      <c r="I227" s="7"/>
      <c r="J227" s="7">
        <f t="shared" si="9"/>
        <v>0</v>
      </c>
      <c r="K227" s="7">
        <f t="shared" si="10"/>
        <v>0</v>
      </c>
      <c r="L227" s="7">
        <f t="shared" si="11"/>
        <v>0</v>
      </c>
      <c r="M227" s="13">
        <f>(Tableau2[[#This Row],[Indicateur_poids des personne deplacés]]*40%)+(Tableau2[[#This Row],[Indicateur_Décés]]*40%)+(Tableau2[[#This Row],[Indicateur_Bléssées]]*20%)</f>
        <v>0</v>
      </c>
    </row>
    <row r="228" spans="1:13" hidden="1" x14ac:dyDescent="0.35">
      <c r="A228" s="6">
        <v>2025</v>
      </c>
      <c r="B228" s="7" t="s">
        <v>36</v>
      </c>
      <c r="C228" s="7" t="s">
        <v>38</v>
      </c>
      <c r="D228" s="7" t="s">
        <v>71</v>
      </c>
      <c r="E228" s="7">
        <v>233971.21561595701</v>
      </c>
      <c r="F228" s="14">
        <v>0</v>
      </c>
      <c r="G228" s="36">
        <f>Tableau2[[#This Row],[Nbr_Pers_deplacement_forcé]]/Tableau2[[#This Row],[Population]]</f>
        <v>0</v>
      </c>
      <c r="H228" s="7"/>
      <c r="I228" s="7"/>
      <c r="J228" s="7">
        <f t="shared" si="9"/>
        <v>0</v>
      </c>
      <c r="K228" s="7">
        <f t="shared" si="10"/>
        <v>0</v>
      </c>
      <c r="L228" s="7">
        <f t="shared" si="11"/>
        <v>0</v>
      </c>
      <c r="M228" s="13">
        <f>(Tableau2[[#This Row],[Indicateur_poids des personne deplacés]]*40%)+(Tableau2[[#This Row],[Indicateur_Décés]]*40%)+(Tableau2[[#This Row],[Indicateur_Bléssées]]*20%)</f>
        <v>0</v>
      </c>
    </row>
    <row r="229" spans="1:13" hidden="1" x14ac:dyDescent="0.35">
      <c r="A229" s="6">
        <v>2025</v>
      </c>
      <c r="B229" s="7" t="s">
        <v>36</v>
      </c>
      <c r="C229" s="7" t="s">
        <v>38</v>
      </c>
      <c r="D229" s="7" t="s">
        <v>72</v>
      </c>
      <c r="E229" s="7">
        <v>144735.71003098279</v>
      </c>
      <c r="F229" s="14">
        <v>0</v>
      </c>
      <c r="G229" s="36">
        <f>Tableau2[[#This Row],[Nbr_Pers_deplacement_forcé]]/Tableau2[[#This Row],[Population]]</f>
        <v>0</v>
      </c>
      <c r="H229" s="7"/>
      <c r="I229" s="7"/>
      <c r="J229" s="7">
        <f t="shared" si="9"/>
        <v>0</v>
      </c>
      <c r="K229" s="7">
        <f t="shared" si="10"/>
        <v>0</v>
      </c>
      <c r="L229" s="7">
        <f t="shared" si="11"/>
        <v>0</v>
      </c>
      <c r="M229" s="13">
        <f>(Tableau2[[#This Row],[Indicateur_poids des personne deplacés]]*40%)+(Tableau2[[#This Row],[Indicateur_Décés]]*40%)+(Tableau2[[#This Row],[Indicateur_Bléssées]]*20%)</f>
        <v>0</v>
      </c>
    </row>
    <row r="230" spans="1:13" hidden="1" x14ac:dyDescent="0.35">
      <c r="A230" s="6">
        <v>2025</v>
      </c>
      <c r="B230" s="7" t="s">
        <v>36</v>
      </c>
      <c r="C230" s="7" t="s">
        <v>38</v>
      </c>
      <c r="D230" s="7" t="s">
        <v>73</v>
      </c>
      <c r="E230" s="7">
        <v>240980.28678843728</v>
      </c>
      <c r="F230" s="14">
        <v>0</v>
      </c>
      <c r="G230" s="36">
        <f>Tableau2[[#This Row],[Nbr_Pers_deplacement_forcé]]/Tableau2[[#This Row],[Population]]</f>
        <v>0</v>
      </c>
      <c r="H230" s="7"/>
      <c r="I230" s="7"/>
      <c r="J230" s="7">
        <f t="shared" si="9"/>
        <v>0</v>
      </c>
      <c r="K230" s="7">
        <f t="shared" si="10"/>
        <v>0</v>
      </c>
      <c r="L230" s="7">
        <f t="shared" si="11"/>
        <v>0</v>
      </c>
      <c r="M230" s="13">
        <f>(Tableau2[[#This Row],[Indicateur_poids des personne deplacés]]*40%)+(Tableau2[[#This Row],[Indicateur_Décés]]*40%)+(Tableau2[[#This Row],[Indicateur_Bléssées]]*20%)</f>
        <v>0</v>
      </c>
    </row>
    <row r="231" spans="1:13" hidden="1" x14ac:dyDescent="0.35">
      <c r="A231" s="6">
        <v>2025</v>
      </c>
      <c r="B231" s="7" t="s">
        <v>36</v>
      </c>
      <c r="C231" s="7" t="s">
        <v>38</v>
      </c>
      <c r="D231" s="7" t="s">
        <v>39</v>
      </c>
      <c r="E231" s="7">
        <v>132605.33164724932</v>
      </c>
      <c r="F231" s="14">
        <v>0</v>
      </c>
      <c r="G231" s="36">
        <f>Tableau2[[#This Row],[Nbr_Pers_deplacement_forcé]]/Tableau2[[#This Row],[Population]]</f>
        <v>0</v>
      </c>
      <c r="H231" s="7"/>
      <c r="I231" s="7"/>
      <c r="J231" s="7">
        <f t="shared" si="9"/>
        <v>0</v>
      </c>
      <c r="K231" s="7">
        <f t="shared" si="10"/>
        <v>0</v>
      </c>
      <c r="L231" s="7">
        <f t="shared" si="11"/>
        <v>0</v>
      </c>
      <c r="M231" s="13">
        <f>(Tableau2[[#This Row],[Indicateur_poids des personne deplacés]]*40%)+(Tableau2[[#This Row],[Indicateur_Décés]]*40%)+(Tableau2[[#This Row],[Indicateur_Bléssées]]*20%)</f>
        <v>0</v>
      </c>
    </row>
    <row r="232" spans="1:13" hidden="1" x14ac:dyDescent="0.35">
      <c r="A232" s="6">
        <v>2025</v>
      </c>
      <c r="B232" s="7" t="s">
        <v>36</v>
      </c>
      <c r="C232" s="7" t="s">
        <v>25</v>
      </c>
      <c r="D232" s="7" t="s">
        <v>74</v>
      </c>
      <c r="E232" s="7">
        <v>392073.01218514418</v>
      </c>
      <c r="F232" s="14">
        <v>0</v>
      </c>
      <c r="G232" s="36">
        <f>Tableau2[[#This Row],[Nbr_Pers_deplacement_forcé]]/Tableau2[[#This Row],[Population]]</f>
        <v>0</v>
      </c>
      <c r="H232" s="7"/>
      <c r="I232" s="7"/>
      <c r="J232" s="7">
        <f t="shared" si="9"/>
        <v>0</v>
      </c>
      <c r="K232" s="7">
        <f t="shared" si="10"/>
        <v>0</v>
      </c>
      <c r="L232" s="7">
        <f t="shared" si="11"/>
        <v>0</v>
      </c>
      <c r="M232" s="13">
        <f>(Tableau2[[#This Row],[Indicateur_poids des personne deplacés]]*40%)+(Tableau2[[#This Row],[Indicateur_Décés]]*40%)+(Tableau2[[#This Row],[Indicateur_Bléssées]]*20%)</f>
        <v>0</v>
      </c>
    </row>
    <row r="233" spans="1:13" hidden="1" x14ac:dyDescent="0.35">
      <c r="A233" s="6">
        <v>2025</v>
      </c>
      <c r="B233" s="7" t="s">
        <v>36</v>
      </c>
      <c r="C233" s="7" t="s">
        <v>25</v>
      </c>
      <c r="D233" s="7" t="s">
        <v>75</v>
      </c>
      <c r="E233" s="7">
        <v>323275.35406073974</v>
      </c>
      <c r="F233" s="14">
        <v>0</v>
      </c>
      <c r="G233" s="36">
        <f>Tableau2[[#This Row],[Nbr_Pers_deplacement_forcé]]/Tableau2[[#This Row],[Population]]</f>
        <v>0</v>
      </c>
      <c r="H233" s="7"/>
      <c r="I233" s="7"/>
      <c r="J233" s="7">
        <f t="shared" si="9"/>
        <v>0</v>
      </c>
      <c r="K233" s="7">
        <f t="shared" si="10"/>
        <v>0</v>
      </c>
      <c r="L233" s="7">
        <f t="shared" si="11"/>
        <v>0</v>
      </c>
      <c r="M233" s="13">
        <f>(Tableau2[[#This Row],[Indicateur_poids des personne deplacés]]*40%)+(Tableau2[[#This Row],[Indicateur_Décés]]*40%)+(Tableau2[[#This Row],[Indicateur_Bléssées]]*20%)</f>
        <v>0</v>
      </c>
    </row>
    <row r="234" spans="1:13" hidden="1" x14ac:dyDescent="0.35">
      <c r="A234" s="6">
        <v>2025</v>
      </c>
      <c r="B234" s="7" t="s">
        <v>36</v>
      </c>
      <c r="C234" s="7" t="s">
        <v>25</v>
      </c>
      <c r="D234" s="7" t="s">
        <v>76</v>
      </c>
      <c r="E234" s="7">
        <v>257586.80226629903</v>
      </c>
      <c r="F234" s="14">
        <v>9</v>
      </c>
      <c r="G234" s="36">
        <f>Tableau2[[#This Row],[Nbr_Pers_deplacement_forcé]]/Tableau2[[#This Row],[Population]]</f>
        <v>3.4939678278608381E-5</v>
      </c>
      <c r="H234" s="7"/>
      <c r="I234" s="7"/>
      <c r="J234" s="7">
        <f t="shared" si="9"/>
        <v>0</v>
      </c>
      <c r="K234" s="7">
        <f t="shared" si="10"/>
        <v>0</v>
      </c>
      <c r="L234" s="7">
        <f t="shared" si="11"/>
        <v>0</v>
      </c>
      <c r="M234" s="13">
        <f>(Tableau2[[#This Row],[Indicateur_poids des personne deplacés]]*40%)+(Tableau2[[#This Row],[Indicateur_Décés]]*40%)+(Tableau2[[#This Row],[Indicateur_Bléssées]]*20%)</f>
        <v>0</v>
      </c>
    </row>
    <row r="235" spans="1:13" hidden="1" x14ac:dyDescent="0.35">
      <c r="A235" s="6">
        <v>2025</v>
      </c>
      <c r="B235" s="7" t="s">
        <v>36</v>
      </c>
      <c r="C235" s="7" t="s">
        <v>24</v>
      </c>
      <c r="D235" s="7" t="s">
        <v>77</v>
      </c>
      <c r="E235" s="7">
        <v>270869.19793887134</v>
      </c>
      <c r="F235" s="14">
        <v>0</v>
      </c>
      <c r="G235" s="36">
        <f>Tableau2[[#This Row],[Nbr_Pers_deplacement_forcé]]/Tableau2[[#This Row],[Population]]</f>
        <v>0</v>
      </c>
      <c r="H235" s="7"/>
      <c r="I235" s="7">
        <v>3</v>
      </c>
      <c r="J235" s="7">
        <f t="shared" si="9"/>
        <v>0</v>
      </c>
      <c r="K235" s="7">
        <f t="shared" si="10"/>
        <v>0</v>
      </c>
      <c r="L235" s="7">
        <f t="shared" si="11"/>
        <v>0</v>
      </c>
      <c r="M235" s="13">
        <f>(Tableau2[[#This Row],[Indicateur_poids des personne deplacés]]*40%)+(Tableau2[[#This Row],[Indicateur_Décés]]*40%)+(Tableau2[[#This Row],[Indicateur_Bléssées]]*20%)</f>
        <v>0</v>
      </c>
    </row>
    <row r="236" spans="1:13" hidden="1" x14ac:dyDescent="0.35">
      <c r="A236" s="6">
        <v>2025</v>
      </c>
      <c r="B236" s="7" t="s">
        <v>36</v>
      </c>
      <c r="C236" s="7" t="s">
        <v>24</v>
      </c>
      <c r="D236" s="7" t="s">
        <v>78</v>
      </c>
      <c r="E236" s="7">
        <v>160874.97174869926</v>
      </c>
      <c r="F236" s="14">
        <v>0</v>
      </c>
      <c r="G236" s="36">
        <f>Tableau2[[#This Row],[Nbr_Pers_deplacement_forcé]]/Tableau2[[#This Row],[Population]]</f>
        <v>0</v>
      </c>
      <c r="H236" s="7"/>
      <c r="I236" s="7"/>
      <c r="J236" s="7">
        <f t="shared" si="9"/>
        <v>0</v>
      </c>
      <c r="K236" s="7">
        <f t="shared" si="10"/>
        <v>0</v>
      </c>
      <c r="L236" s="7">
        <f t="shared" si="11"/>
        <v>0</v>
      </c>
      <c r="M236" s="13">
        <f>(Tableau2[[#This Row],[Indicateur_poids des personne deplacés]]*40%)+(Tableau2[[#This Row],[Indicateur_Décés]]*40%)+(Tableau2[[#This Row],[Indicateur_Bléssées]]*20%)</f>
        <v>0</v>
      </c>
    </row>
    <row r="237" spans="1:13" hidden="1" x14ac:dyDescent="0.35">
      <c r="A237" s="6">
        <v>2025</v>
      </c>
      <c r="B237" s="7" t="s">
        <v>36</v>
      </c>
      <c r="C237" s="7" t="s">
        <v>24</v>
      </c>
      <c r="D237" s="7" t="s">
        <v>79</v>
      </c>
      <c r="E237" s="7">
        <v>157810.08781910109</v>
      </c>
      <c r="F237" s="14">
        <v>0</v>
      </c>
      <c r="G237" s="36">
        <f>Tableau2[[#This Row],[Nbr_Pers_deplacement_forcé]]/Tableau2[[#This Row],[Population]]</f>
        <v>0</v>
      </c>
      <c r="H237" s="7"/>
      <c r="I237" s="7"/>
      <c r="J237" s="7">
        <f t="shared" si="9"/>
        <v>0</v>
      </c>
      <c r="K237" s="7">
        <f t="shared" si="10"/>
        <v>0</v>
      </c>
      <c r="L237" s="7">
        <f t="shared" si="11"/>
        <v>0</v>
      </c>
      <c r="M237" s="13">
        <f>(Tableau2[[#This Row],[Indicateur_poids des personne deplacés]]*40%)+(Tableau2[[#This Row],[Indicateur_Décés]]*40%)+(Tableau2[[#This Row],[Indicateur_Bléssées]]*20%)</f>
        <v>0</v>
      </c>
    </row>
    <row r="238" spans="1:13" hidden="1" x14ac:dyDescent="0.35">
      <c r="A238" s="6">
        <v>2025</v>
      </c>
      <c r="B238" s="7" t="s">
        <v>36</v>
      </c>
      <c r="C238" s="7" t="s">
        <v>14</v>
      </c>
      <c r="D238" s="7" t="s">
        <v>40</v>
      </c>
      <c r="E238" s="7">
        <v>124549.51358735928</v>
      </c>
      <c r="F238" s="14">
        <v>124474</v>
      </c>
      <c r="G238" s="36">
        <f>Tableau2[[#This Row],[Nbr_Pers_deplacement_forcé]]/Tableau2[[#This Row],[Population]]</f>
        <v>0.99939370628447843</v>
      </c>
      <c r="H238" s="7"/>
      <c r="I238" s="7"/>
      <c r="J238" s="7">
        <f t="shared" si="9"/>
        <v>1</v>
      </c>
      <c r="K238" s="7">
        <f t="shared" si="10"/>
        <v>0</v>
      </c>
      <c r="L238" s="7">
        <f t="shared" si="11"/>
        <v>0</v>
      </c>
      <c r="M238" s="13">
        <f>(Tableau2[[#This Row],[Indicateur_poids des personne deplacés]]*40%)+(Tableau2[[#This Row],[Indicateur_Décés]]*40%)+(Tableau2[[#This Row],[Indicateur_Bléssées]]*20%)</f>
        <v>0.4</v>
      </c>
    </row>
    <row r="239" spans="1:13" hidden="1" x14ac:dyDescent="0.35">
      <c r="A239" s="6">
        <v>2025</v>
      </c>
      <c r="B239" s="7" t="s">
        <v>36</v>
      </c>
      <c r="C239" s="7" t="s">
        <v>14</v>
      </c>
      <c r="D239" s="7" t="s">
        <v>41</v>
      </c>
      <c r="E239" s="7">
        <v>67802.631725675019</v>
      </c>
      <c r="F239" s="14">
        <v>94688.238833121097</v>
      </c>
      <c r="G239" s="36">
        <f>Tableau2[[#This Row],[Nbr_Pers_deplacement_forcé]]/Tableau2[[#This Row],[Population]]</f>
        <v>1.3965274860749282</v>
      </c>
      <c r="H239" s="7">
        <v>1</v>
      </c>
      <c r="I239" s="7">
        <v>3</v>
      </c>
      <c r="J239" s="7">
        <f t="shared" si="9"/>
        <v>1</v>
      </c>
      <c r="K239" s="7">
        <f t="shared" si="10"/>
        <v>1</v>
      </c>
      <c r="L239" s="7">
        <f t="shared" si="11"/>
        <v>0</v>
      </c>
      <c r="M239" s="13">
        <f>(Tableau2[[#This Row],[Indicateur_poids des personne deplacés]]*40%)+(Tableau2[[#This Row],[Indicateur_Décés]]*40%)+(Tableau2[[#This Row],[Indicateur_Bléssées]]*20%)</f>
        <v>0.8</v>
      </c>
    </row>
    <row r="240" spans="1:13" hidden="1" x14ac:dyDescent="0.35">
      <c r="A240" s="6">
        <v>2025</v>
      </c>
      <c r="B240" s="7" t="s">
        <v>36</v>
      </c>
      <c r="C240" s="7" t="s">
        <v>14</v>
      </c>
      <c r="D240" s="7" t="s">
        <v>42</v>
      </c>
      <c r="E240" s="7">
        <v>195990.67249163956</v>
      </c>
      <c r="F240" s="14">
        <v>45133.078635333804</v>
      </c>
      <c r="G240" s="36">
        <f>Tableau2[[#This Row],[Nbr_Pers_deplacement_forcé]]/Tableau2[[#This Row],[Population]]</f>
        <v>0.23028176831863803</v>
      </c>
      <c r="H240" s="7">
        <v>1</v>
      </c>
      <c r="I240" s="7"/>
      <c r="J240" s="7">
        <f t="shared" si="9"/>
        <v>1</v>
      </c>
      <c r="K240" s="7">
        <f t="shared" si="10"/>
        <v>1</v>
      </c>
      <c r="L240" s="7">
        <f t="shared" si="11"/>
        <v>0</v>
      </c>
      <c r="M240" s="13">
        <f>(Tableau2[[#This Row],[Indicateur_poids des personne deplacés]]*40%)+(Tableau2[[#This Row],[Indicateur_Décés]]*40%)+(Tableau2[[#This Row],[Indicateur_Bléssées]]*20%)</f>
        <v>0.8</v>
      </c>
    </row>
    <row r="241" spans="1:13" hidden="1" x14ac:dyDescent="0.35">
      <c r="A241" s="6">
        <v>2025</v>
      </c>
      <c r="B241" s="7" t="s">
        <v>36</v>
      </c>
      <c r="C241" s="7" t="s">
        <v>14</v>
      </c>
      <c r="D241" s="7" t="s">
        <v>80</v>
      </c>
      <c r="E241" s="7">
        <v>367410.03887723538</v>
      </c>
      <c r="F241" s="14">
        <v>0</v>
      </c>
      <c r="G241" s="36">
        <f>Tableau2[[#This Row],[Nbr_Pers_deplacement_forcé]]/Tableau2[[#This Row],[Population]]</f>
        <v>0</v>
      </c>
      <c r="H241" s="7"/>
      <c r="I241" s="7"/>
      <c r="J241" s="7">
        <f t="shared" si="9"/>
        <v>0</v>
      </c>
      <c r="K241" s="7">
        <f t="shared" si="10"/>
        <v>0</v>
      </c>
      <c r="L241" s="7">
        <f t="shared" si="11"/>
        <v>0</v>
      </c>
      <c r="M241" s="13">
        <f>(Tableau2[[#This Row],[Indicateur_poids des personne deplacés]]*40%)+(Tableau2[[#This Row],[Indicateur_Décés]]*40%)+(Tableau2[[#This Row],[Indicateur_Bléssées]]*20%)</f>
        <v>0</v>
      </c>
    </row>
    <row r="242" spans="1:13" hidden="1" x14ac:dyDescent="0.35">
      <c r="A242" s="6">
        <v>2025</v>
      </c>
      <c r="B242" s="7" t="s">
        <v>36</v>
      </c>
      <c r="C242" s="7" t="s">
        <v>23</v>
      </c>
      <c r="D242" s="7" t="s">
        <v>81</v>
      </c>
      <c r="E242" s="7">
        <v>188575.83460170453</v>
      </c>
      <c r="F242" s="14">
        <v>0</v>
      </c>
      <c r="G242" s="36">
        <f>Tableau2[[#This Row],[Nbr_Pers_deplacement_forcé]]/Tableau2[[#This Row],[Population]]</f>
        <v>0</v>
      </c>
      <c r="H242" s="7"/>
      <c r="I242" s="7">
        <v>2</v>
      </c>
      <c r="J242" s="7">
        <f t="shared" si="9"/>
        <v>0</v>
      </c>
      <c r="K242" s="7">
        <f t="shared" si="10"/>
        <v>0</v>
      </c>
      <c r="L242" s="7">
        <f t="shared" si="11"/>
        <v>0</v>
      </c>
      <c r="M242" s="13">
        <f>(Tableau2[[#This Row],[Indicateur_poids des personne deplacés]]*40%)+(Tableau2[[#This Row],[Indicateur_Décés]]*40%)+(Tableau2[[#This Row],[Indicateur_Bléssées]]*20%)</f>
        <v>0</v>
      </c>
    </row>
    <row r="243" spans="1:13" hidden="1" x14ac:dyDescent="0.35">
      <c r="A243" s="6">
        <v>2025</v>
      </c>
      <c r="B243" s="7" t="s">
        <v>36</v>
      </c>
      <c r="C243" s="7" t="s">
        <v>23</v>
      </c>
      <c r="D243" s="7" t="s">
        <v>82</v>
      </c>
      <c r="E243" s="7">
        <v>163137.50280665944</v>
      </c>
      <c r="F243" s="14">
        <v>0</v>
      </c>
      <c r="G243" s="36">
        <f>Tableau2[[#This Row],[Nbr_Pers_deplacement_forcé]]/Tableau2[[#This Row],[Population]]</f>
        <v>0</v>
      </c>
      <c r="H243" s="7"/>
      <c r="I243" s="7"/>
      <c r="J243" s="7">
        <f t="shared" si="9"/>
        <v>0</v>
      </c>
      <c r="K243" s="7">
        <f t="shared" si="10"/>
        <v>0</v>
      </c>
      <c r="L243" s="7">
        <f t="shared" si="11"/>
        <v>0</v>
      </c>
      <c r="M243" s="13">
        <f>(Tableau2[[#This Row],[Indicateur_poids des personne deplacés]]*40%)+(Tableau2[[#This Row],[Indicateur_Décés]]*40%)+(Tableau2[[#This Row],[Indicateur_Bléssées]]*20%)</f>
        <v>0</v>
      </c>
    </row>
    <row r="244" spans="1:13" hidden="1" x14ac:dyDescent="0.35">
      <c r="A244" s="6">
        <v>2025</v>
      </c>
      <c r="B244" s="7" t="s">
        <v>36</v>
      </c>
      <c r="C244" s="7" t="s">
        <v>23</v>
      </c>
      <c r="D244" s="7" t="s">
        <v>83</v>
      </c>
      <c r="E244" s="7">
        <v>587774.09624004469</v>
      </c>
      <c r="F244" s="14">
        <v>1</v>
      </c>
      <c r="G244" s="36">
        <f>Tableau2[[#This Row],[Nbr_Pers_deplacement_forcé]]/Tableau2[[#This Row],[Population]]</f>
        <v>1.7013339076984498E-6</v>
      </c>
      <c r="H244" s="7"/>
      <c r="I244" s="7"/>
      <c r="J244" s="7">
        <f t="shared" si="9"/>
        <v>0</v>
      </c>
      <c r="K244" s="7">
        <f t="shared" si="10"/>
        <v>0</v>
      </c>
      <c r="L244" s="7">
        <f t="shared" si="11"/>
        <v>0</v>
      </c>
      <c r="M244" s="13">
        <f>(Tableau2[[#This Row],[Indicateur_poids des personne deplacés]]*40%)+(Tableau2[[#This Row],[Indicateur_Décés]]*40%)+(Tableau2[[#This Row],[Indicateur_Bléssées]]*20%)</f>
        <v>0</v>
      </c>
    </row>
    <row r="245" spans="1:13" hidden="1" x14ac:dyDescent="0.35">
      <c r="A245" s="6">
        <v>2025</v>
      </c>
      <c r="B245" s="7" t="s">
        <v>36</v>
      </c>
      <c r="C245" s="7" t="s">
        <v>23</v>
      </c>
      <c r="D245" s="7" t="s">
        <v>84</v>
      </c>
      <c r="E245" s="7">
        <v>282197.41774635145</v>
      </c>
      <c r="F245" s="14">
        <v>0</v>
      </c>
      <c r="G245" s="36">
        <f>Tableau2[[#This Row],[Nbr_Pers_deplacement_forcé]]/Tableau2[[#This Row],[Population]]</f>
        <v>0</v>
      </c>
      <c r="H245" s="7"/>
      <c r="I245" s="7"/>
      <c r="J245" s="7">
        <f t="shared" si="9"/>
        <v>0</v>
      </c>
      <c r="K245" s="7">
        <f t="shared" si="10"/>
        <v>0</v>
      </c>
      <c r="L245" s="7">
        <f t="shared" si="11"/>
        <v>0</v>
      </c>
      <c r="M245" s="13">
        <f>(Tableau2[[#This Row],[Indicateur_poids des personne deplacés]]*40%)+(Tableau2[[#This Row],[Indicateur_Décés]]*40%)+(Tableau2[[#This Row],[Indicateur_Bléssées]]*20%)</f>
        <v>0</v>
      </c>
    </row>
    <row r="246" spans="1:13" hidden="1" x14ac:dyDescent="0.35">
      <c r="A246" s="6">
        <v>2025</v>
      </c>
      <c r="B246" s="7" t="s">
        <v>36</v>
      </c>
      <c r="C246" s="7" t="s">
        <v>19</v>
      </c>
      <c r="D246" s="7" t="s">
        <v>85</v>
      </c>
      <c r="E246" s="7">
        <v>178657.05836877727</v>
      </c>
      <c r="F246" s="14">
        <v>0</v>
      </c>
      <c r="G246" s="36">
        <f>Tableau2[[#This Row],[Nbr_Pers_deplacement_forcé]]/Tableau2[[#This Row],[Population]]</f>
        <v>0</v>
      </c>
      <c r="H246" s="7"/>
      <c r="I246" s="7"/>
      <c r="J246" s="7">
        <f t="shared" si="9"/>
        <v>0</v>
      </c>
      <c r="K246" s="7">
        <f t="shared" si="10"/>
        <v>0</v>
      </c>
      <c r="L246" s="7">
        <f t="shared" si="11"/>
        <v>0</v>
      </c>
      <c r="M246" s="13">
        <f>(Tableau2[[#This Row],[Indicateur_poids des personne deplacés]]*40%)+(Tableau2[[#This Row],[Indicateur_Décés]]*40%)+(Tableau2[[#This Row],[Indicateur_Bléssées]]*20%)</f>
        <v>0</v>
      </c>
    </row>
    <row r="247" spans="1:13" hidden="1" x14ac:dyDescent="0.35">
      <c r="A247" s="6">
        <v>2025</v>
      </c>
      <c r="B247" s="7" t="s">
        <v>36</v>
      </c>
      <c r="C247" s="7" t="s">
        <v>19</v>
      </c>
      <c r="D247" s="7" t="s">
        <v>86</v>
      </c>
      <c r="E247" s="7">
        <v>87290.680292833771</v>
      </c>
      <c r="F247" s="14">
        <v>0</v>
      </c>
      <c r="G247" s="36">
        <f>Tableau2[[#This Row],[Nbr_Pers_deplacement_forcé]]/Tableau2[[#This Row],[Population]]</f>
        <v>0</v>
      </c>
      <c r="H247" s="7"/>
      <c r="I247" s="7"/>
      <c r="J247" s="7">
        <f t="shared" si="9"/>
        <v>0</v>
      </c>
      <c r="K247" s="7">
        <f t="shared" si="10"/>
        <v>0</v>
      </c>
      <c r="L247" s="7">
        <f t="shared" si="11"/>
        <v>0</v>
      </c>
      <c r="M247" s="13">
        <f>(Tableau2[[#This Row],[Indicateur_poids des personne deplacés]]*40%)+(Tableau2[[#This Row],[Indicateur_Décés]]*40%)+(Tableau2[[#This Row],[Indicateur_Bléssées]]*20%)</f>
        <v>0</v>
      </c>
    </row>
    <row r="248" spans="1:13" hidden="1" x14ac:dyDescent="0.35">
      <c r="A248" s="6">
        <v>2025</v>
      </c>
      <c r="B248" s="7" t="s">
        <v>36</v>
      </c>
      <c r="C248" s="7" t="s">
        <v>19</v>
      </c>
      <c r="D248" s="7" t="s">
        <v>87</v>
      </c>
      <c r="E248" s="7">
        <v>248473.97094492981</v>
      </c>
      <c r="F248" s="14">
        <v>13259</v>
      </c>
      <c r="G248" s="36">
        <f>Tableau2[[#This Row],[Nbr_Pers_deplacement_forcé]]/Tableau2[[#This Row],[Population]]</f>
        <v>5.3361726178307187E-2</v>
      </c>
      <c r="H248" s="7"/>
      <c r="I248" s="7"/>
      <c r="J248" s="7">
        <f t="shared" si="9"/>
        <v>0</v>
      </c>
      <c r="K248" s="7">
        <f t="shared" si="10"/>
        <v>0</v>
      </c>
      <c r="L248" s="7">
        <f t="shared" si="11"/>
        <v>0</v>
      </c>
      <c r="M248" s="13">
        <f>(Tableau2[[#This Row],[Indicateur_poids des personne deplacés]]*40%)+(Tableau2[[#This Row],[Indicateur_Décés]]*40%)+(Tableau2[[#This Row],[Indicateur_Bléssées]]*20%)</f>
        <v>0</v>
      </c>
    </row>
    <row r="249" spans="1:13" hidden="1" x14ac:dyDescent="0.35">
      <c r="A249" s="6">
        <v>2025</v>
      </c>
      <c r="B249" s="7" t="s">
        <v>36</v>
      </c>
      <c r="C249" s="7" t="s">
        <v>19</v>
      </c>
      <c r="D249" s="7" t="s">
        <v>43</v>
      </c>
      <c r="E249" s="7">
        <v>190551.14468251271</v>
      </c>
      <c r="F249" s="14">
        <v>76835.497442609296</v>
      </c>
      <c r="G249" s="36">
        <f>Tableau2[[#This Row],[Nbr_Pers_deplacement_forcé]]/Tableau2[[#This Row],[Population]]</f>
        <v>0.4032276876144143</v>
      </c>
      <c r="H249" s="7">
        <v>1</v>
      </c>
      <c r="I249" s="7"/>
      <c r="J249" s="7">
        <f t="shared" si="9"/>
        <v>1</v>
      </c>
      <c r="K249" s="7">
        <f t="shared" si="10"/>
        <v>1</v>
      </c>
      <c r="L249" s="7">
        <f t="shared" si="11"/>
        <v>0</v>
      </c>
      <c r="M249" s="13">
        <f>(Tableau2[[#This Row],[Indicateur_poids des personne deplacés]]*40%)+(Tableau2[[#This Row],[Indicateur_Décés]]*40%)+(Tableau2[[#This Row],[Indicateur_Bléssées]]*20%)</f>
        <v>0.8</v>
      </c>
    </row>
    <row r="250" spans="1:13" hidden="1" x14ac:dyDescent="0.35">
      <c r="A250" s="6">
        <v>2025</v>
      </c>
      <c r="B250" s="7" t="s">
        <v>36</v>
      </c>
      <c r="C250" s="7" t="s">
        <v>19</v>
      </c>
      <c r="D250" s="7" t="s">
        <v>44</v>
      </c>
      <c r="E250" s="7">
        <v>282857.75986173225</v>
      </c>
      <c r="F250" s="14">
        <v>690</v>
      </c>
      <c r="G250" s="36">
        <f>Tableau2[[#This Row],[Nbr_Pers_deplacement_forcé]]/Tableau2[[#This Row],[Population]]</f>
        <v>2.4393886182839347E-3</v>
      </c>
      <c r="H250" s="7">
        <v>1</v>
      </c>
      <c r="I250" s="7">
        <v>17</v>
      </c>
      <c r="J250" s="7">
        <f t="shared" si="9"/>
        <v>0</v>
      </c>
      <c r="K250" s="7">
        <f t="shared" si="10"/>
        <v>1</v>
      </c>
      <c r="L250" s="7">
        <f t="shared" si="11"/>
        <v>0</v>
      </c>
      <c r="M250" s="13">
        <f>(Tableau2[[#This Row],[Indicateur_poids des personne deplacés]]*40%)+(Tableau2[[#This Row],[Indicateur_Décés]]*40%)+(Tableau2[[#This Row],[Indicateur_Bléssées]]*20%)</f>
        <v>0.4</v>
      </c>
    </row>
    <row r="251" spans="1:13" hidden="1" x14ac:dyDescent="0.35">
      <c r="A251" s="6">
        <v>2025</v>
      </c>
      <c r="B251" s="7" t="s">
        <v>36</v>
      </c>
      <c r="C251" s="7" t="s">
        <v>19</v>
      </c>
      <c r="D251" s="7" t="s">
        <v>45</v>
      </c>
      <c r="E251" s="7">
        <v>386035.48305478576</v>
      </c>
      <c r="F251" s="14">
        <v>19783.07712806798</v>
      </c>
      <c r="G251" s="36">
        <f>Tableau2[[#This Row],[Nbr_Pers_deplacement_forcé]]/Tableau2[[#This Row],[Population]]</f>
        <v>5.1246784289154024E-2</v>
      </c>
      <c r="H251" s="7">
        <v>123</v>
      </c>
      <c r="I251" s="7">
        <v>130</v>
      </c>
      <c r="J251" s="7">
        <f t="shared" si="9"/>
        <v>0</v>
      </c>
      <c r="K251" s="7">
        <f t="shared" si="10"/>
        <v>1</v>
      </c>
      <c r="L251" s="7">
        <f t="shared" si="11"/>
        <v>1</v>
      </c>
      <c r="M251" s="13">
        <f>(Tableau2[[#This Row],[Indicateur_poids des personne deplacés]]*40%)+(Tableau2[[#This Row],[Indicateur_Décés]]*40%)+(Tableau2[[#This Row],[Indicateur_Bléssées]]*20%)</f>
        <v>0.60000000000000009</v>
      </c>
    </row>
    <row r="252" spans="1:13" hidden="1" x14ac:dyDescent="0.35">
      <c r="A252" s="6">
        <v>2025</v>
      </c>
      <c r="B252" s="7" t="s">
        <v>36</v>
      </c>
      <c r="C252" s="7" t="s">
        <v>15</v>
      </c>
      <c r="D252" s="7" t="s">
        <v>88</v>
      </c>
      <c r="E252" s="7">
        <v>379938.07051802287</v>
      </c>
      <c r="F252" s="14">
        <v>22528.997495765245</v>
      </c>
      <c r="G252" s="36">
        <f>Tableau2[[#This Row],[Nbr_Pers_deplacement_forcé]]/Tableau2[[#This Row],[Population]]</f>
        <v>5.9296499203273581E-2</v>
      </c>
      <c r="H252" s="7"/>
      <c r="I252" s="7"/>
      <c r="J252" s="7">
        <f t="shared" si="9"/>
        <v>0</v>
      </c>
      <c r="K252" s="7">
        <f t="shared" si="10"/>
        <v>0</v>
      </c>
      <c r="L252" s="7">
        <f t="shared" si="11"/>
        <v>0</v>
      </c>
      <c r="M252" s="13">
        <f>(Tableau2[[#This Row],[Indicateur_poids des personne deplacés]]*40%)+(Tableau2[[#This Row],[Indicateur_Décés]]*40%)+(Tableau2[[#This Row],[Indicateur_Bléssées]]*20%)</f>
        <v>0</v>
      </c>
    </row>
    <row r="253" spans="1:13" hidden="1" x14ac:dyDescent="0.35">
      <c r="A253" s="6">
        <v>2025</v>
      </c>
      <c r="B253" s="7" t="s">
        <v>36</v>
      </c>
      <c r="C253" s="7" t="s">
        <v>15</v>
      </c>
      <c r="D253" s="7" t="s">
        <v>89</v>
      </c>
      <c r="E253" s="7">
        <v>270531.21259599982</v>
      </c>
      <c r="F253" s="14">
        <v>0</v>
      </c>
      <c r="G253" s="36">
        <f>Tableau2[[#This Row],[Nbr_Pers_deplacement_forcé]]/Tableau2[[#This Row],[Population]]</f>
        <v>0</v>
      </c>
      <c r="H253" s="7"/>
      <c r="I253" s="7"/>
      <c r="J253" s="7">
        <f t="shared" si="9"/>
        <v>0</v>
      </c>
      <c r="K253" s="7">
        <f t="shared" si="10"/>
        <v>0</v>
      </c>
      <c r="L253" s="7">
        <f t="shared" si="11"/>
        <v>0</v>
      </c>
      <c r="M253" s="13">
        <f>(Tableau2[[#This Row],[Indicateur_poids des personne deplacés]]*40%)+(Tableau2[[#This Row],[Indicateur_Décés]]*40%)+(Tableau2[[#This Row],[Indicateur_Bléssées]]*20%)</f>
        <v>0</v>
      </c>
    </row>
    <row r="254" spans="1:13" hidden="1" x14ac:dyDescent="0.35">
      <c r="A254" s="6">
        <v>2025</v>
      </c>
      <c r="B254" s="7" t="s">
        <v>36</v>
      </c>
      <c r="C254" s="7" t="s">
        <v>15</v>
      </c>
      <c r="D254" s="7" t="s">
        <v>90</v>
      </c>
      <c r="E254" s="7">
        <v>447892.8387542814</v>
      </c>
      <c r="F254" s="14">
        <v>0</v>
      </c>
      <c r="G254" s="36">
        <f>Tableau2[[#This Row],[Nbr_Pers_deplacement_forcé]]/Tableau2[[#This Row],[Population]]</f>
        <v>0</v>
      </c>
      <c r="H254" s="7"/>
      <c r="I254" s="7"/>
      <c r="J254" s="7">
        <f t="shared" si="9"/>
        <v>0</v>
      </c>
      <c r="K254" s="7">
        <f t="shared" si="10"/>
        <v>0</v>
      </c>
      <c r="L254" s="7">
        <f t="shared" si="11"/>
        <v>0</v>
      </c>
      <c r="M254" s="13">
        <f>(Tableau2[[#This Row],[Indicateur_poids des personne deplacés]]*40%)+(Tableau2[[#This Row],[Indicateur_Décés]]*40%)+(Tableau2[[#This Row],[Indicateur_Bléssées]]*20%)</f>
        <v>0</v>
      </c>
    </row>
    <row r="255" spans="1:13" hidden="1" x14ac:dyDescent="0.35">
      <c r="A255" s="6">
        <v>2025</v>
      </c>
      <c r="B255" s="7" t="s">
        <v>36</v>
      </c>
      <c r="C255" s="7" t="s">
        <v>16</v>
      </c>
      <c r="D255" s="7" t="s">
        <v>91</v>
      </c>
      <c r="E255" s="7">
        <v>400687.53905330913</v>
      </c>
      <c r="F255" s="14">
        <v>0</v>
      </c>
      <c r="G255" s="36">
        <f>Tableau2[[#This Row],[Nbr_Pers_deplacement_forcé]]/Tableau2[[#This Row],[Population]]</f>
        <v>0</v>
      </c>
      <c r="H255" s="7"/>
      <c r="I255" s="7"/>
      <c r="J255" s="7">
        <f t="shared" si="9"/>
        <v>0</v>
      </c>
      <c r="K255" s="7">
        <f t="shared" si="10"/>
        <v>0</v>
      </c>
      <c r="L255" s="7">
        <f t="shared" si="11"/>
        <v>0</v>
      </c>
      <c r="M255" s="13">
        <f>(Tableau2[[#This Row],[Indicateur_poids des personne deplacés]]*40%)+(Tableau2[[#This Row],[Indicateur_Décés]]*40%)+(Tableau2[[#This Row],[Indicateur_Bléssées]]*20%)</f>
        <v>0</v>
      </c>
    </row>
    <row r="256" spans="1:13" hidden="1" x14ac:dyDescent="0.35">
      <c r="A256" s="6">
        <v>2025</v>
      </c>
      <c r="B256" s="7" t="s">
        <v>36</v>
      </c>
      <c r="C256" s="7" t="s">
        <v>16</v>
      </c>
      <c r="D256" s="7" t="s">
        <v>92</v>
      </c>
      <c r="E256" s="7">
        <v>413210.77670808812</v>
      </c>
      <c r="F256" s="14">
        <v>1627.8943401931999</v>
      </c>
      <c r="G256" s="36">
        <f>Tableau2[[#This Row],[Nbr_Pers_deplacement_forcé]]/Tableau2[[#This Row],[Population]]</f>
        <v>3.9396221782066988E-3</v>
      </c>
      <c r="H256" s="7"/>
      <c r="I256" s="7"/>
      <c r="J256" s="7">
        <f t="shared" si="9"/>
        <v>0</v>
      </c>
      <c r="K256" s="7">
        <f t="shared" si="10"/>
        <v>0</v>
      </c>
      <c r="L256" s="7">
        <f t="shared" si="11"/>
        <v>0</v>
      </c>
      <c r="M256" s="13">
        <f>(Tableau2[[#This Row],[Indicateur_poids des personne deplacés]]*40%)+(Tableau2[[#This Row],[Indicateur_Décés]]*40%)+(Tableau2[[#This Row],[Indicateur_Bléssées]]*20%)</f>
        <v>0</v>
      </c>
    </row>
    <row r="257" spans="1:13" hidden="1" x14ac:dyDescent="0.35">
      <c r="A257" s="6">
        <v>2025</v>
      </c>
      <c r="B257" s="7" t="s">
        <v>36</v>
      </c>
      <c r="C257" s="7" t="s">
        <v>16</v>
      </c>
      <c r="D257" s="7" t="s">
        <v>93</v>
      </c>
      <c r="E257" s="7">
        <v>143688.03107828449</v>
      </c>
      <c r="F257" s="14">
        <v>229.89347552346777</v>
      </c>
      <c r="G257" s="36">
        <f>Tableau2[[#This Row],[Nbr_Pers_deplacement_forcé]]/Tableau2[[#This Row],[Population]]</f>
        <v>1.5999486790811172E-3</v>
      </c>
      <c r="H257" s="7"/>
      <c r="I257" s="7"/>
      <c r="J257" s="7">
        <f t="shared" si="9"/>
        <v>0</v>
      </c>
      <c r="K257" s="7">
        <f t="shared" si="10"/>
        <v>0</v>
      </c>
      <c r="L257" s="7">
        <f t="shared" si="11"/>
        <v>0</v>
      </c>
      <c r="M257" s="13">
        <f>(Tableau2[[#This Row],[Indicateur_poids des personne deplacés]]*40%)+(Tableau2[[#This Row],[Indicateur_Décés]]*40%)+(Tableau2[[#This Row],[Indicateur_Bléssées]]*20%)</f>
        <v>0</v>
      </c>
    </row>
    <row r="258" spans="1:13" hidden="1" x14ac:dyDescent="0.35">
      <c r="A258" s="6">
        <v>2025</v>
      </c>
      <c r="B258" s="7" t="s">
        <v>36</v>
      </c>
      <c r="C258" s="7" t="s">
        <v>16</v>
      </c>
      <c r="D258" s="7" t="s">
        <v>94</v>
      </c>
      <c r="E258" s="7">
        <v>399087.77890910982</v>
      </c>
      <c r="F258" s="14">
        <v>0</v>
      </c>
      <c r="G258" s="36">
        <f>Tableau2[[#This Row],[Nbr_Pers_deplacement_forcé]]/Tableau2[[#This Row],[Population]]</f>
        <v>0</v>
      </c>
      <c r="H258" s="7"/>
      <c r="I258" s="7"/>
      <c r="J258" s="7">
        <f t="shared" si="9"/>
        <v>0</v>
      </c>
      <c r="K258" s="7">
        <f t="shared" si="10"/>
        <v>0</v>
      </c>
      <c r="L258" s="7">
        <f t="shared" si="11"/>
        <v>0</v>
      </c>
      <c r="M258" s="13">
        <f>(Tableau2[[#This Row],[Indicateur_poids des personne deplacés]]*40%)+(Tableau2[[#This Row],[Indicateur_Décés]]*40%)+(Tableau2[[#This Row],[Indicateur_Bléssées]]*20%)</f>
        <v>0</v>
      </c>
    </row>
    <row r="259" spans="1:13" hidden="1" x14ac:dyDescent="0.35">
      <c r="A259" s="6">
        <v>2025</v>
      </c>
      <c r="B259" s="7" t="s">
        <v>36</v>
      </c>
      <c r="C259" s="7" t="s">
        <v>22</v>
      </c>
      <c r="D259" s="7" t="s">
        <v>95</v>
      </c>
      <c r="E259" s="7">
        <v>309788.3252240537</v>
      </c>
      <c r="F259" s="14">
        <v>0</v>
      </c>
      <c r="G259" s="36">
        <f>Tableau2[[#This Row],[Nbr_Pers_deplacement_forcé]]/Tableau2[[#This Row],[Population]]</f>
        <v>0</v>
      </c>
      <c r="H259" s="7"/>
      <c r="I259" s="7"/>
      <c r="J259" s="7">
        <f t="shared" ref="J259:J322" si="12">IF(G259&gt;=20%,1,0)</f>
        <v>0</v>
      </c>
      <c r="K259" s="7">
        <f t="shared" ref="K259:K322" si="13">IF(H259&gt;0,1,0)</f>
        <v>0</v>
      </c>
      <c r="L259" s="7">
        <f t="shared" ref="L259:L322" si="14">IF(I259&gt;50,1,0)</f>
        <v>0</v>
      </c>
      <c r="M259" s="13">
        <f>(Tableau2[[#This Row],[Indicateur_poids des personne deplacés]]*40%)+(Tableau2[[#This Row],[Indicateur_Décés]]*40%)+(Tableau2[[#This Row],[Indicateur_Bléssées]]*20%)</f>
        <v>0</v>
      </c>
    </row>
    <row r="260" spans="1:13" hidden="1" x14ac:dyDescent="0.35">
      <c r="A260" s="6">
        <v>2025</v>
      </c>
      <c r="B260" s="7" t="s">
        <v>36</v>
      </c>
      <c r="C260" s="7" t="s">
        <v>22</v>
      </c>
      <c r="D260" s="7" t="s">
        <v>96</v>
      </c>
      <c r="E260" s="7">
        <v>97285.001053964254</v>
      </c>
      <c r="F260" s="14">
        <v>0</v>
      </c>
      <c r="G260" s="36">
        <f>Tableau2[[#This Row],[Nbr_Pers_deplacement_forcé]]/Tableau2[[#This Row],[Population]]</f>
        <v>0</v>
      </c>
      <c r="H260" s="7"/>
      <c r="I260" s="7"/>
      <c r="J260" s="7">
        <f t="shared" si="12"/>
        <v>0</v>
      </c>
      <c r="K260" s="7">
        <f t="shared" si="13"/>
        <v>0</v>
      </c>
      <c r="L260" s="7">
        <f t="shared" si="14"/>
        <v>0</v>
      </c>
      <c r="M260" s="13">
        <f>(Tableau2[[#This Row],[Indicateur_poids des personne deplacés]]*40%)+(Tableau2[[#This Row],[Indicateur_Décés]]*40%)+(Tableau2[[#This Row],[Indicateur_Bléssées]]*20%)</f>
        <v>0</v>
      </c>
    </row>
    <row r="261" spans="1:13" hidden="1" x14ac:dyDescent="0.35">
      <c r="A261" s="6">
        <v>2025</v>
      </c>
      <c r="B261" s="7" t="s">
        <v>36</v>
      </c>
      <c r="C261" s="7" t="s">
        <v>22</v>
      </c>
      <c r="D261" s="7" t="s">
        <v>97</v>
      </c>
      <c r="E261" s="7">
        <v>593169.56512995833</v>
      </c>
      <c r="F261" s="14">
        <v>0</v>
      </c>
      <c r="G261" s="36">
        <f>Tableau2[[#This Row],[Nbr_Pers_deplacement_forcé]]/Tableau2[[#This Row],[Population]]</f>
        <v>0</v>
      </c>
      <c r="H261" s="7"/>
      <c r="I261" s="7"/>
      <c r="J261" s="7">
        <f t="shared" si="12"/>
        <v>0</v>
      </c>
      <c r="K261" s="7">
        <f t="shared" si="13"/>
        <v>0</v>
      </c>
      <c r="L261" s="7">
        <f t="shared" si="14"/>
        <v>0</v>
      </c>
      <c r="M261" s="13">
        <f>(Tableau2[[#This Row],[Indicateur_poids des personne deplacés]]*40%)+(Tableau2[[#This Row],[Indicateur_Décés]]*40%)+(Tableau2[[#This Row],[Indicateur_Bléssées]]*20%)</f>
        <v>0</v>
      </c>
    </row>
    <row r="262" spans="1:13" hidden="1" x14ac:dyDescent="0.35">
      <c r="A262" s="6">
        <v>2025</v>
      </c>
      <c r="B262" s="7" t="s">
        <v>36</v>
      </c>
      <c r="C262" s="7" t="s">
        <v>11</v>
      </c>
      <c r="D262" s="7" t="s">
        <v>98</v>
      </c>
      <c r="E262" s="7">
        <v>541882.19790799776</v>
      </c>
      <c r="F262" s="14">
        <v>5471</v>
      </c>
      <c r="G262" s="36">
        <f>Tableau2[[#This Row],[Nbr_Pers_deplacement_forcé]]/Tableau2[[#This Row],[Population]]</f>
        <v>1.0096290339711218E-2</v>
      </c>
      <c r="H262" s="7"/>
      <c r="I262" s="7"/>
      <c r="J262" s="7">
        <f t="shared" si="12"/>
        <v>0</v>
      </c>
      <c r="K262" s="7">
        <f t="shared" si="13"/>
        <v>0</v>
      </c>
      <c r="L262" s="7">
        <f t="shared" si="14"/>
        <v>0</v>
      </c>
      <c r="M262" s="13">
        <f>(Tableau2[[#This Row],[Indicateur_poids des personne deplacés]]*40%)+(Tableau2[[#This Row],[Indicateur_Décés]]*40%)+(Tableau2[[#This Row],[Indicateur_Bléssées]]*20%)</f>
        <v>0</v>
      </c>
    </row>
    <row r="263" spans="1:13" hidden="1" x14ac:dyDescent="0.35">
      <c r="A263" s="6">
        <v>2025</v>
      </c>
      <c r="B263" s="7" t="s">
        <v>36</v>
      </c>
      <c r="C263" s="7" t="s">
        <v>11</v>
      </c>
      <c r="D263" s="7" t="s">
        <v>46</v>
      </c>
      <c r="E263" s="7">
        <v>189070.83078290225</v>
      </c>
      <c r="F263" s="14">
        <v>93347.023856379776</v>
      </c>
      <c r="G263" s="36">
        <f>Tableau2[[#This Row],[Nbr_Pers_deplacement_forcé]]/Tableau2[[#This Row],[Population]]</f>
        <v>0.49371456966603217</v>
      </c>
      <c r="H263" s="7"/>
      <c r="I263" s="7">
        <v>24</v>
      </c>
      <c r="J263" s="7">
        <f t="shared" si="12"/>
        <v>1</v>
      </c>
      <c r="K263" s="7">
        <f t="shared" si="13"/>
        <v>0</v>
      </c>
      <c r="L263" s="7">
        <f t="shared" si="14"/>
        <v>0</v>
      </c>
      <c r="M263" s="13">
        <f>(Tableau2[[#This Row],[Indicateur_poids des personne deplacés]]*40%)+(Tableau2[[#This Row],[Indicateur_Décés]]*40%)+(Tableau2[[#This Row],[Indicateur_Bléssées]]*20%)</f>
        <v>0.4</v>
      </c>
    </row>
    <row r="264" spans="1:13" hidden="1" x14ac:dyDescent="0.35">
      <c r="A264" s="6">
        <v>2025</v>
      </c>
      <c r="B264" s="7" t="s">
        <v>36</v>
      </c>
      <c r="C264" s="7" t="s">
        <v>11</v>
      </c>
      <c r="D264" s="7" t="s">
        <v>99</v>
      </c>
      <c r="E264" s="7">
        <v>307694.65398469195</v>
      </c>
      <c r="F264" s="14">
        <v>3708</v>
      </c>
      <c r="G264" s="36">
        <f>Tableau2[[#This Row],[Nbr_Pers_deplacement_forcé]]/Tableau2[[#This Row],[Population]]</f>
        <v>1.2050908106399782E-2</v>
      </c>
      <c r="H264" s="7"/>
      <c r="I264" s="7"/>
      <c r="J264" s="7">
        <f t="shared" si="12"/>
        <v>0</v>
      </c>
      <c r="K264" s="7">
        <f t="shared" si="13"/>
        <v>0</v>
      </c>
      <c r="L264" s="7">
        <f t="shared" si="14"/>
        <v>0</v>
      </c>
      <c r="M264" s="13">
        <f>(Tableau2[[#This Row],[Indicateur_poids des personne deplacés]]*40%)+(Tableau2[[#This Row],[Indicateur_Décés]]*40%)+(Tableau2[[#This Row],[Indicateur_Bléssées]]*20%)</f>
        <v>0</v>
      </c>
    </row>
    <row r="265" spans="1:13" hidden="1" x14ac:dyDescent="0.35">
      <c r="A265" s="6">
        <v>2025</v>
      </c>
      <c r="B265" s="7" t="s">
        <v>36</v>
      </c>
      <c r="C265" s="7" t="s">
        <v>100</v>
      </c>
      <c r="D265" s="7" t="s">
        <v>101</v>
      </c>
      <c r="E265" s="7">
        <v>1884523.7684470513</v>
      </c>
      <c r="F265" s="14">
        <v>12672.2291445676</v>
      </c>
      <c r="G265" s="36">
        <f>Tableau2[[#This Row],[Nbr_Pers_deplacement_forcé]]/Tableau2[[#This Row],[Population]]</f>
        <v>6.7243668436244757E-3</v>
      </c>
      <c r="H265" s="7"/>
      <c r="I265" s="7"/>
      <c r="J265" s="7">
        <f t="shared" si="12"/>
        <v>0</v>
      </c>
      <c r="K265" s="7">
        <f t="shared" si="13"/>
        <v>0</v>
      </c>
      <c r="L265" s="7">
        <f t="shared" si="14"/>
        <v>0</v>
      </c>
      <c r="M265" s="13">
        <f>(Tableau2[[#This Row],[Indicateur_poids des personne deplacés]]*40%)+(Tableau2[[#This Row],[Indicateur_Décés]]*40%)+(Tableau2[[#This Row],[Indicateur_Bléssées]]*20%)</f>
        <v>0</v>
      </c>
    </row>
    <row r="266" spans="1:13" hidden="1" x14ac:dyDescent="0.35">
      <c r="A266" s="6">
        <v>2025</v>
      </c>
      <c r="B266" s="7" t="s">
        <v>36</v>
      </c>
      <c r="C266" s="7" t="s">
        <v>47</v>
      </c>
      <c r="D266" s="7" t="s">
        <v>48</v>
      </c>
      <c r="E266" s="7">
        <v>500890.78712493146</v>
      </c>
      <c r="F266" s="14">
        <v>873108.93325505627</v>
      </c>
      <c r="G266" s="36">
        <f>Tableau2[[#This Row],[Nbr_Pers_deplacement_forcé]]/Tableau2[[#This Row],[Population]]</f>
        <v>1.7431123823750558</v>
      </c>
      <c r="H266" s="7"/>
      <c r="I266" s="7"/>
      <c r="J266" s="7">
        <f t="shared" si="12"/>
        <v>1</v>
      </c>
      <c r="K266" s="7">
        <f t="shared" si="13"/>
        <v>0</v>
      </c>
      <c r="L266" s="7">
        <f t="shared" si="14"/>
        <v>0</v>
      </c>
      <c r="M266" s="13">
        <f>(Tableau2[[#This Row],[Indicateur_poids des personne deplacés]]*40%)+(Tableau2[[#This Row],[Indicateur_Décés]]*40%)+(Tableau2[[#This Row],[Indicateur_Bléssées]]*20%)</f>
        <v>0.4</v>
      </c>
    </row>
    <row r="267" spans="1:13" hidden="1" x14ac:dyDescent="0.35">
      <c r="A267" s="6">
        <v>2025</v>
      </c>
      <c r="B267" s="7" t="s">
        <v>36</v>
      </c>
      <c r="C267" s="7" t="s">
        <v>47</v>
      </c>
      <c r="D267" s="7" t="s">
        <v>49</v>
      </c>
      <c r="E267" s="7">
        <v>140348.61942883884</v>
      </c>
      <c r="F267" s="14">
        <v>0</v>
      </c>
      <c r="G267" s="36">
        <f>Tableau2[[#This Row],[Nbr_Pers_deplacement_forcé]]/Tableau2[[#This Row],[Population]]</f>
        <v>0</v>
      </c>
      <c r="H267" s="7"/>
      <c r="I267" s="7"/>
      <c r="J267" s="7">
        <f t="shared" si="12"/>
        <v>0</v>
      </c>
      <c r="K267" s="7">
        <f t="shared" si="13"/>
        <v>0</v>
      </c>
      <c r="L267" s="7">
        <f t="shared" si="14"/>
        <v>0</v>
      </c>
      <c r="M267" s="13">
        <f>(Tableau2[[#This Row],[Indicateur_poids des personne deplacés]]*40%)+(Tableau2[[#This Row],[Indicateur_Décés]]*40%)+(Tableau2[[#This Row],[Indicateur_Bléssées]]*20%)</f>
        <v>0</v>
      </c>
    </row>
    <row r="268" spans="1:13" hidden="1" x14ac:dyDescent="0.35">
      <c r="A268" s="6">
        <v>2025</v>
      </c>
      <c r="B268" s="7" t="s">
        <v>36</v>
      </c>
      <c r="C268" s="7" t="s">
        <v>47</v>
      </c>
      <c r="D268" s="7" t="s">
        <v>50</v>
      </c>
      <c r="E268" s="7">
        <v>576417.00637578848</v>
      </c>
      <c r="F268" s="14">
        <v>78168.752347720088</v>
      </c>
      <c r="G268" s="36">
        <f>Tableau2[[#This Row],[Nbr_Pers_deplacement_forcé]]/Tableau2[[#This Row],[Population]]</f>
        <v>0.13561146094422979</v>
      </c>
      <c r="H268" s="7"/>
      <c r="I268" s="7"/>
      <c r="J268" s="7">
        <f t="shared" si="12"/>
        <v>0</v>
      </c>
      <c r="K268" s="7">
        <f t="shared" si="13"/>
        <v>0</v>
      </c>
      <c r="L268" s="7">
        <f t="shared" si="14"/>
        <v>0</v>
      </c>
      <c r="M268" s="13">
        <f>(Tableau2[[#This Row],[Indicateur_poids des personne deplacés]]*40%)+(Tableau2[[#This Row],[Indicateur_Décés]]*40%)+(Tableau2[[#This Row],[Indicateur_Bléssées]]*20%)</f>
        <v>0</v>
      </c>
    </row>
    <row r="269" spans="1:13" hidden="1" x14ac:dyDescent="0.35">
      <c r="A269" s="6">
        <v>2025</v>
      </c>
      <c r="B269" s="7" t="s">
        <v>36</v>
      </c>
      <c r="C269" s="7" t="s">
        <v>13</v>
      </c>
      <c r="D269" s="7" t="s">
        <v>102</v>
      </c>
      <c r="E269" s="7">
        <v>114036.37371661396</v>
      </c>
      <c r="F269" s="14">
        <v>0</v>
      </c>
      <c r="G269" s="36">
        <f>Tableau2[[#This Row],[Nbr_Pers_deplacement_forcé]]/Tableau2[[#This Row],[Population]]</f>
        <v>0</v>
      </c>
      <c r="H269" s="7"/>
      <c r="I269" s="7"/>
      <c r="J269" s="7">
        <f t="shared" si="12"/>
        <v>0</v>
      </c>
      <c r="K269" s="7">
        <f t="shared" si="13"/>
        <v>0</v>
      </c>
      <c r="L269" s="7">
        <f t="shared" si="14"/>
        <v>0</v>
      </c>
      <c r="M269" s="13">
        <f>(Tableau2[[#This Row],[Indicateur_poids des personne deplacés]]*40%)+(Tableau2[[#This Row],[Indicateur_Décés]]*40%)+(Tableau2[[#This Row],[Indicateur_Bléssées]]*20%)</f>
        <v>0</v>
      </c>
    </row>
    <row r="270" spans="1:13" hidden="1" x14ac:dyDescent="0.35">
      <c r="A270" s="6">
        <v>2025</v>
      </c>
      <c r="B270" s="7" t="s">
        <v>36</v>
      </c>
      <c r="C270" s="7" t="s">
        <v>13</v>
      </c>
      <c r="D270" s="7" t="s">
        <v>103</v>
      </c>
      <c r="E270" s="7">
        <v>321286.08631324326</v>
      </c>
      <c r="F270" s="14">
        <v>0</v>
      </c>
      <c r="G270" s="36">
        <f>Tableau2[[#This Row],[Nbr_Pers_deplacement_forcé]]/Tableau2[[#This Row],[Population]]</f>
        <v>0</v>
      </c>
      <c r="H270" s="7">
        <v>10</v>
      </c>
      <c r="I270" s="7"/>
      <c r="J270" s="7">
        <f t="shared" si="12"/>
        <v>0</v>
      </c>
      <c r="K270" s="7">
        <f t="shared" si="13"/>
        <v>1</v>
      </c>
      <c r="L270" s="7">
        <f t="shared" si="14"/>
        <v>0</v>
      </c>
      <c r="M270" s="13">
        <f>(Tableau2[[#This Row],[Indicateur_poids des personne deplacés]]*40%)+(Tableau2[[#This Row],[Indicateur_Décés]]*40%)+(Tableau2[[#This Row],[Indicateur_Bléssées]]*20%)</f>
        <v>0.4</v>
      </c>
    </row>
    <row r="271" spans="1:13" hidden="1" x14ac:dyDescent="0.35">
      <c r="A271" s="6">
        <v>2025</v>
      </c>
      <c r="B271" s="7" t="s">
        <v>36</v>
      </c>
      <c r="C271" s="7" t="s">
        <v>13</v>
      </c>
      <c r="D271" s="7" t="s">
        <v>104</v>
      </c>
      <c r="E271" s="7">
        <v>97709.389679662738</v>
      </c>
      <c r="F271" s="14">
        <v>12495.02106155929</v>
      </c>
      <c r="G271" s="36">
        <f>Tableau2[[#This Row],[Nbr_Pers_deplacement_forcé]]/Tableau2[[#This Row],[Population]]</f>
        <v>0.12787943003762317</v>
      </c>
      <c r="H271" s="7"/>
      <c r="I271" s="7"/>
      <c r="J271" s="7">
        <f t="shared" si="12"/>
        <v>0</v>
      </c>
      <c r="K271" s="7">
        <f t="shared" si="13"/>
        <v>0</v>
      </c>
      <c r="L271" s="7">
        <f t="shared" si="14"/>
        <v>0</v>
      </c>
      <c r="M271" s="13">
        <f>(Tableau2[[#This Row],[Indicateur_poids des personne deplacés]]*40%)+(Tableau2[[#This Row],[Indicateur_Décés]]*40%)+(Tableau2[[#This Row],[Indicateur_Bléssées]]*20%)</f>
        <v>0</v>
      </c>
    </row>
    <row r="272" spans="1:13" hidden="1" x14ac:dyDescent="0.35">
      <c r="A272" s="6">
        <v>2025</v>
      </c>
      <c r="B272" s="7" t="s">
        <v>36</v>
      </c>
      <c r="C272" s="7" t="s">
        <v>18</v>
      </c>
      <c r="D272" s="7" t="s">
        <v>105</v>
      </c>
      <c r="E272" s="7">
        <v>187432.95927248141</v>
      </c>
      <c r="F272" s="14">
        <v>0</v>
      </c>
      <c r="G272" s="36">
        <f>Tableau2[[#This Row],[Nbr_Pers_deplacement_forcé]]/Tableau2[[#This Row],[Population]]</f>
        <v>0</v>
      </c>
      <c r="H272" s="7"/>
      <c r="I272" s="7"/>
      <c r="J272" s="7">
        <f t="shared" si="12"/>
        <v>0</v>
      </c>
      <c r="K272" s="7">
        <f t="shared" si="13"/>
        <v>0</v>
      </c>
      <c r="L272" s="7">
        <f t="shared" si="14"/>
        <v>0</v>
      </c>
      <c r="M272" s="13">
        <f>(Tableau2[[#This Row],[Indicateur_poids des personne deplacés]]*40%)+(Tableau2[[#This Row],[Indicateur_Décés]]*40%)+(Tableau2[[#This Row],[Indicateur_Bléssées]]*20%)</f>
        <v>0</v>
      </c>
    </row>
    <row r="273" spans="1:13" hidden="1" x14ac:dyDescent="0.35">
      <c r="A273" s="6">
        <v>2025</v>
      </c>
      <c r="B273" s="7" t="s">
        <v>36</v>
      </c>
      <c r="C273" s="7" t="s">
        <v>18</v>
      </c>
      <c r="D273" s="7" t="s">
        <v>51</v>
      </c>
      <c r="E273" s="7">
        <v>526677.52308872016</v>
      </c>
      <c r="F273" s="14">
        <v>288950.62594292697</v>
      </c>
      <c r="G273" s="36">
        <f>Tableau2[[#This Row],[Nbr_Pers_deplacement_forcé]]/Tableau2[[#This Row],[Population]]</f>
        <v>0.54862911986136254</v>
      </c>
      <c r="H273" s="7"/>
      <c r="I273" s="7"/>
      <c r="J273" s="7">
        <f t="shared" si="12"/>
        <v>1</v>
      </c>
      <c r="K273" s="7">
        <f t="shared" si="13"/>
        <v>0</v>
      </c>
      <c r="L273" s="7">
        <f t="shared" si="14"/>
        <v>0</v>
      </c>
      <c r="M273" s="13">
        <f>(Tableau2[[#This Row],[Indicateur_poids des personne deplacés]]*40%)+(Tableau2[[#This Row],[Indicateur_Décés]]*40%)+(Tableau2[[#This Row],[Indicateur_Bléssées]]*20%)</f>
        <v>0.4</v>
      </c>
    </row>
    <row r="274" spans="1:13" hidden="1" x14ac:dyDescent="0.35">
      <c r="A274" s="6">
        <v>2025</v>
      </c>
      <c r="B274" s="7" t="s">
        <v>36</v>
      </c>
      <c r="C274" s="7" t="s">
        <v>106</v>
      </c>
      <c r="D274" s="7" t="s">
        <v>107</v>
      </c>
      <c r="E274" s="7">
        <v>156701.94298301061</v>
      </c>
      <c r="F274" s="14">
        <v>0</v>
      </c>
      <c r="G274" s="36">
        <f>Tableau2[[#This Row],[Nbr_Pers_deplacement_forcé]]/Tableau2[[#This Row],[Population]]</f>
        <v>0</v>
      </c>
      <c r="H274" s="7"/>
      <c r="I274" s="7"/>
      <c r="J274" s="7">
        <f t="shared" si="12"/>
        <v>0</v>
      </c>
      <c r="K274" s="7">
        <f t="shared" si="13"/>
        <v>0</v>
      </c>
      <c r="L274" s="7">
        <f t="shared" si="14"/>
        <v>0</v>
      </c>
      <c r="M274" s="13">
        <f>(Tableau2[[#This Row],[Indicateur_poids des personne deplacés]]*40%)+(Tableau2[[#This Row],[Indicateur_Décés]]*40%)+(Tableau2[[#This Row],[Indicateur_Bléssées]]*20%)</f>
        <v>0</v>
      </c>
    </row>
    <row r="275" spans="1:13" hidden="1" x14ac:dyDescent="0.35">
      <c r="A275" s="6">
        <v>2025</v>
      </c>
      <c r="B275" s="7" t="s">
        <v>36</v>
      </c>
      <c r="C275" s="7" t="s">
        <v>106</v>
      </c>
      <c r="D275" s="7" t="s">
        <v>108</v>
      </c>
      <c r="E275" s="7">
        <v>453415.28332855087</v>
      </c>
      <c r="F275" s="14">
        <v>0</v>
      </c>
      <c r="G275" s="36">
        <f>Tableau2[[#This Row],[Nbr_Pers_deplacement_forcé]]/Tableau2[[#This Row],[Population]]</f>
        <v>0</v>
      </c>
      <c r="H275" s="7"/>
      <c r="I275" s="7"/>
      <c r="J275" s="7">
        <f t="shared" si="12"/>
        <v>0</v>
      </c>
      <c r="K275" s="7">
        <f t="shared" si="13"/>
        <v>0</v>
      </c>
      <c r="L275" s="7">
        <f t="shared" si="14"/>
        <v>0</v>
      </c>
      <c r="M275" s="13">
        <f>(Tableau2[[#This Row],[Indicateur_poids des personne deplacés]]*40%)+(Tableau2[[#This Row],[Indicateur_Décés]]*40%)+(Tableau2[[#This Row],[Indicateur_Bléssées]]*20%)</f>
        <v>0</v>
      </c>
    </row>
    <row r="276" spans="1:13" hidden="1" x14ac:dyDescent="0.35">
      <c r="A276" s="6">
        <v>2025</v>
      </c>
      <c r="B276" s="7" t="s">
        <v>36</v>
      </c>
      <c r="C276" s="7" t="s">
        <v>106</v>
      </c>
      <c r="D276" s="7" t="s">
        <v>109</v>
      </c>
      <c r="E276" s="7">
        <v>568503.64177838189</v>
      </c>
      <c r="F276" s="14">
        <v>0</v>
      </c>
      <c r="G276" s="36">
        <f>Tableau2[[#This Row],[Nbr_Pers_deplacement_forcé]]/Tableau2[[#This Row],[Population]]</f>
        <v>0</v>
      </c>
      <c r="H276" s="7"/>
      <c r="I276" s="7"/>
      <c r="J276" s="7">
        <f t="shared" si="12"/>
        <v>0</v>
      </c>
      <c r="K276" s="7">
        <f t="shared" si="13"/>
        <v>0</v>
      </c>
      <c r="L276" s="7">
        <f t="shared" si="14"/>
        <v>0</v>
      </c>
      <c r="M276" s="13">
        <f>(Tableau2[[#This Row],[Indicateur_poids des personne deplacés]]*40%)+(Tableau2[[#This Row],[Indicateur_Décés]]*40%)+(Tableau2[[#This Row],[Indicateur_Bléssées]]*20%)</f>
        <v>0</v>
      </c>
    </row>
    <row r="277" spans="1:13" hidden="1" x14ac:dyDescent="0.35">
      <c r="A277" s="6">
        <v>2025</v>
      </c>
      <c r="B277" s="7" t="s">
        <v>36</v>
      </c>
      <c r="C277" s="7" t="s">
        <v>29</v>
      </c>
      <c r="D277" s="7" t="s">
        <v>110</v>
      </c>
      <c r="E277" s="7">
        <v>25246.743970749267</v>
      </c>
      <c r="F277" s="14">
        <v>0</v>
      </c>
      <c r="G277" s="36">
        <f>Tableau2[[#This Row],[Nbr_Pers_deplacement_forcé]]/Tableau2[[#This Row],[Population]]</f>
        <v>0</v>
      </c>
      <c r="H277" s="7"/>
      <c r="I277" s="7"/>
      <c r="J277" s="7">
        <f t="shared" si="12"/>
        <v>0</v>
      </c>
      <c r="K277" s="7">
        <f t="shared" si="13"/>
        <v>0</v>
      </c>
      <c r="L277" s="7">
        <f t="shared" si="14"/>
        <v>0</v>
      </c>
      <c r="M277" s="13">
        <f>(Tableau2[[#This Row],[Indicateur_poids des personne deplacés]]*40%)+(Tableau2[[#This Row],[Indicateur_Décés]]*40%)+(Tableau2[[#This Row],[Indicateur_Bléssées]]*20%)</f>
        <v>0</v>
      </c>
    </row>
    <row r="278" spans="1:13" hidden="1" x14ac:dyDescent="0.35">
      <c r="A278" s="6">
        <v>2025</v>
      </c>
      <c r="B278" s="7" t="s">
        <v>36</v>
      </c>
      <c r="C278" s="7" t="s">
        <v>29</v>
      </c>
      <c r="D278" s="7" t="s">
        <v>111</v>
      </c>
      <c r="E278" s="7">
        <v>19474.010655423146</v>
      </c>
      <c r="F278" s="14">
        <v>0</v>
      </c>
      <c r="G278" s="36">
        <f>Tableau2[[#This Row],[Nbr_Pers_deplacement_forcé]]/Tableau2[[#This Row],[Population]]</f>
        <v>0</v>
      </c>
      <c r="H278" s="7"/>
      <c r="I278" s="7"/>
      <c r="J278" s="7">
        <f t="shared" si="12"/>
        <v>0</v>
      </c>
      <c r="K278" s="7">
        <f t="shared" si="13"/>
        <v>0</v>
      </c>
      <c r="L278" s="7">
        <f t="shared" si="14"/>
        <v>0</v>
      </c>
      <c r="M278" s="13">
        <f>(Tableau2[[#This Row],[Indicateur_poids des personne deplacés]]*40%)+(Tableau2[[#This Row],[Indicateur_Décés]]*40%)+(Tableau2[[#This Row],[Indicateur_Bléssées]]*20%)</f>
        <v>0</v>
      </c>
    </row>
    <row r="279" spans="1:13" hidden="1" x14ac:dyDescent="0.35">
      <c r="A279" s="6">
        <v>2025</v>
      </c>
      <c r="B279" s="7" t="s">
        <v>36</v>
      </c>
      <c r="C279" s="7" t="s">
        <v>12</v>
      </c>
      <c r="D279" s="7" t="s">
        <v>112</v>
      </c>
      <c r="E279" s="7">
        <v>296916.76087342005</v>
      </c>
      <c r="F279" s="14">
        <v>0</v>
      </c>
      <c r="G279" s="36">
        <f>Tableau2[[#This Row],[Nbr_Pers_deplacement_forcé]]/Tableau2[[#This Row],[Population]]</f>
        <v>0</v>
      </c>
      <c r="H279" s="7"/>
      <c r="I279" s="7"/>
      <c r="J279" s="7">
        <f t="shared" si="12"/>
        <v>0</v>
      </c>
      <c r="K279" s="7">
        <f t="shared" si="13"/>
        <v>0</v>
      </c>
      <c r="L279" s="7">
        <f t="shared" si="14"/>
        <v>0</v>
      </c>
      <c r="M279" s="13">
        <f>(Tableau2[[#This Row],[Indicateur_poids des personne deplacés]]*40%)+(Tableau2[[#This Row],[Indicateur_Décés]]*40%)+(Tableau2[[#This Row],[Indicateur_Bléssées]]*20%)</f>
        <v>0</v>
      </c>
    </row>
    <row r="280" spans="1:13" hidden="1" x14ac:dyDescent="0.35">
      <c r="A280" s="6">
        <v>2025</v>
      </c>
      <c r="B280" s="7" t="s">
        <v>36</v>
      </c>
      <c r="C280" s="7" t="s">
        <v>12</v>
      </c>
      <c r="D280" s="7" t="s">
        <v>52</v>
      </c>
      <c r="E280" s="7">
        <v>315087.84186943108</v>
      </c>
      <c r="F280" s="14">
        <v>155188.31337190501</v>
      </c>
      <c r="G280" s="36">
        <f>Tableau2[[#This Row],[Nbr_Pers_deplacement_forcé]]/Tableau2[[#This Row],[Population]]</f>
        <v>0.49252396554295907</v>
      </c>
      <c r="H280" s="7"/>
      <c r="I280" s="7"/>
      <c r="J280" s="7">
        <f t="shared" si="12"/>
        <v>1</v>
      </c>
      <c r="K280" s="7">
        <f t="shared" si="13"/>
        <v>0</v>
      </c>
      <c r="L280" s="7">
        <f t="shared" si="14"/>
        <v>0</v>
      </c>
      <c r="M280" s="13">
        <f>(Tableau2[[#This Row],[Indicateur_poids des personne deplacés]]*40%)+(Tableau2[[#This Row],[Indicateur_Décés]]*40%)+(Tableau2[[#This Row],[Indicateur_Bléssées]]*20%)</f>
        <v>0.4</v>
      </c>
    </row>
    <row r="281" spans="1:13" hidden="1" x14ac:dyDescent="0.35">
      <c r="A281" s="6">
        <v>2025</v>
      </c>
      <c r="B281" s="7" t="s">
        <v>36</v>
      </c>
      <c r="C281" s="7" t="s">
        <v>12</v>
      </c>
      <c r="D281" s="7" t="s">
        <v>113</v>
      </c>
      <c r="E281" s="7">
        <v>245447.57392845734</v>
      </c>
      <c r="F281" s="14">
        <v>163843.21600442301</v>
      </c>
      <c r="G281" s="36">
        <f>Tableau2[[#This Row],[Nbr_Pers_deplacement_forcé]]/Tableau2[[#This Row],[Population]]</f>
        <v>0.66752835801986687</v>
      </c>
      <c r="H281" s="7"/>
      <c r="I281" s="7"/>
      <c r="J281" s="7">
        <f t="shared" si="12"/>
        <v>1</v>
      </c>
      <c r="K281" s="7">
        <f t="shared" si="13"/>
        <v>0</v>
      </c>
      <c r="L281" s="7">
        <f t="shared" si="14"/>
        <v>0</v>
      </c>
      <c r="M281" s="13">
        <f>(Tableau2[[#This Row],[Indicateur_poids des personne deplacés]]*40%)+(Tableau2[[#This Row],[Indicateur_Décés]]*40%)+(Tableau2[[#This Row],[Indicateur_Bléssées]]*20%)</f>
        <v>0.4</v>
      </c>
    </row>
    <row r="282" spans="1:13" hidden="1" x14ac:dyDescent="0.35">
      <c r="A282" s="6">
        <v>2025</v>
      </c>
      <c r="B282" s="7" t="s">
        <v>36</v>
      </c>
      <c r="C282" s="7" t="s">
        <v>12</v>
      </c>
      <c r="D282" s="7" t="s">
        <v>114</v>
      </c>
      <c r="E282" s="7">
        <v>35524.706381948214</v>
      </c>
      <c r="F282" s="14"/>
      <c r="G282" s="36">
        <f>Tableau2[[#This Row],[Nbr_Pers_deplacement_forcé]]/Tableau2[[#This Row],[Population]]</f>
        <v>0</v>
      </c>
      <c r="H282" s="7"/>
      <c r="I282" s="7"/>
      <c r="J282" s="7">
        <f t="shared" si="12"/>
        <v>0</v>
      </c>
      <c r="K282" s="7">
        <f t="shared" si="13"/>
        <v>0</v>
      </c>
      <c r="L282" s="7">
        <f t="shared" si="14"/>
        <v>0</v>
      </c>
      <c r="M282" s="13">
        <f>(Tableau2[[#This Row],[Indicateur_poids des personne deplacés]]*40%)+(Tableau2[[#This Row],[Indicateur_Décés]]*40%)+(Tableau2[[#This Row],[Indicateur_Bléssées]]*20%)</f>
        <v>0</v>
      </c>
    </row>
    <row r="283" spans="1:13" x14ac:dyDescent="0.35">
      <c r="A283" s="9">
        <v>2026</v>
      </c>
      <c r="B283" s="7" t="s">
        <v>36</v>
      </c>
      <c r="C283" s="7" t="s">
        <v>26</v>
      </c>
      <c r="D283" s="7" t="s">
        <v>57</v>
      </c>
      <c r="E283" s="7">
        <v>96160.359952105675</v>
      </c>
      <c r="F283" s="14">
        <v>0</v>
      </c>
      <c r="G283" s="36">
        <f>Tableau2[[#This Row],[Nbr_Pers_deplacement_forcé]]/Tableau2[[#This Row],[Population]]</f>
        <v>0</v>
      </c>
      <c r="H283" s="7"/>
      <c r="I283" s="7"/>
      <c r="J283" s="7">
        <f t="shared" si="12"/>
        <v>0</v>
      </c>
      <c r="K283" s="7">
        <f t="shared" si="13"/>
        <v>0</v>
      </c>
      <c r="L283" s="7">
        <f t="shared" si="14"/>
        <v>0</v>
      </c>
      <c r="M283" s="13">
        <f>(Tableau2[[#This Row],[Indicateur_poids des personne deplacés]]*40%)+(Tableau2[[#This Row],[Indicateur_Décés]]*40%)+(Tableau2[[#This Row],[Indicateur_Bléssées]]*20%)</f>
        <v>0</v>
      </c>
    </row>
    <row r="284" spans="1:13" x14ac:dyDescent="0.35">
      <c r="A284" s="6">
        <v>2026</v>
      </c>
      <c r="B284" s="7" t="s">
        <v>36</v>
      </c>
      <c r="C284" s="7" t="s">
        <v>26</v>
      </c>
      <c r="D284" s="7" t="s">
        <v>58</v>
      </c>
      <c r="E284" s="7">
        <v>109888.10870773967</v>
      </c>
      <c r="F284" s="14">
        <v>0</v>
      </c>
      <c r="G284" s="36">
        <f>Tableau2[[#This Row],[Nbr_Pers_deplacement_forcé]]/Tableau2[[#This Row],[Population]]</f>
        <v>0</v>
      </c>
      <c r="H284" s="7"/>
      <c r="I284" s="7"/>
      <c r="J284" s="7">
        <f t="shared" si="12"/>
        <v>0</v>
      </c>
      <c r="K284" s="7">
        <f t="shared" si="13"/>
        <v>0</v>
      </c>
      <c r="L284" s="7">
        <f t="shared" si="14"/>
        <v>0</v>
      </c>
      <c r="M284" s="13">
        <f>(Tableau2[[#This Row],[Indicateur_poids des personne deplacés]]*40%)+(Tableau2[[#This Row],[Indicateur_Décés]]*40%)+(Tableau2[[#This Row],[Indicateur_Bléssées]]*20%)</f>
        <v>0</v>
      </c>
    </row>
    <row r="285" spans="1:13" x14ac:dyDescent="0.35">
      <c r="A285" s="6">
        <v>2026</v>
      </c>
      <c r="B285" s="7" t="s">
        <v>36</v>
      </c>
      <c r="C285" s="7" t="s">
        <v>26</v>
      </c>
      <c r="D285" s="7" t="s">
        <v>59</v>
      </c>
      <c r="E285" s="7">
        <v>251786.6295566507</v>
      </c>
      <c r="F285" s="14">
        <v>0</v>
      </c>
      <c r="G285" s="36">
        <f>Tableau2[[#This Row],[Nbr_Pers_deplacement_forcé]]/Tableau2[[#This Row],[Population]]</f>
        <v>0</v>
      </c>
      <c r="H285" s="7"/>
      <c r="I285" s="7"/>
      <c r="J285" s="7">
        <f t="shared" si="12"/>
        <v>0</v>
      </c>
      <c r="K285" s="7">
        <f t="shared" si="13"/>
        <v>0</v>
      </c>
      <c r="L285" s="7">
        <f t="shared" si="14"/>
        <v>0</v>
      </c>
      <c r="M285" s="13">
        <f>(Tableau2[[#This Row],[Indicateur_poids des personne deplacés]]*40%)+(Tableau2[[#This Row],[Indicateur_Décés]]*40%)+(Tableau2[[#This Row],[Indicateur_Bléssées]]*20%)</f>
        <v>0</v>
      </c>
    </row>
    <row r="286" spans="1:13" x14ac:dyDescent="0.35">
      <c r="A286" s="6">
        <v>2026</v>
      </c>
      <c r="B286" s="7" t="s">
        <v>36</v>
      </c>
      <c r="C286" s="7" t="s">
        <v>17</v>
      </c>
      <c r="D286" s="7" t="s">
        <v>60</v>
      </c>
      <c r="E286" s="7">
        <v>324401.49936548818</v>
      </c>
      <c r="F286" s="14">
        <v>0</v>
      </c>
      <c r="G286" s="36">
        <f>Tableau2[[#This Row],[Nbr_Pers_deplacement_forcé]]/Tableau2[[#This Row],[Population]]</f>
        <v>0</v>
      </c>
      <c r="H286" s="7"/>
      <c r="I286" s="7"/>
      <c r="J286" s="7">
        <f t="shared" si="12"/>
        <v>0</v>
      </c>
      <c r="K286" s="7">
        <f t="shared" si="13"/>
        <v>0</v>
      </c>
      <c r="L286" s="7">
        <f t="shared" si="14"/>
        <v>0</v>
      </c>
      <c r="M286" s="13">
        <f>(Tableau2[[#This Row],[Indicateur_poids des personne deplacés]]*40%)+(Tableau2[[#This Row],[Indicateur_Décés]]*40%)+(Tableau2[[#This Row],[Indicateur_Bléssées]]*20%)</f>
        <v>0</v>
      </c>
    </row>
    <row r="287" spans="1:13" x14ac:dyDescent="0.35">
      <c r="A287" s="6">
        <v>2026</v>
      </c>
      <c r="B287" s="7" t="s">
        <v>36</v>
      </c>
      <c r="C287" s="7" t="s">
        <v>17</v>
      </c>
      <c r="D287" s="7" t="s">
        <v>61</v>
      </c>
      <c r="E287" s="7">
        <v>356624.46569097671</v>
      </c>
      <c r="F287" s="14">
        <v>0</v>
      </c>
      <c r="G287" s="36">
        <f>Tableau2[[#This Row],[Nbr_Pers_deplacement_forcé]]/Tableau2[[#This Row],[Population]]</f>
        <v>0</v>
      </c>
      <c r="H287" s="7"/>
      <c r="I287" s="7"/>
      <c r="J287" s="7">
        <f t="shared" si="12"/>
        <v>0</v>
      </c>
      <c r="K287" s="7">
        <f t="shared" si="13"/>
        <v>0</v>
      </c>
      <c r="L287" s="7">
        <f t="shared" si="14"/>
        <v>0</v>
      </c>
      <c r="M287" s="13">
        <f>(Tableau2[[#This Row],[Indicateur_poids des personne deplacés]]*40%)+(Tableau2[[#This Row],[Indicateur_Décés]]*40%)+(Tableau2[[#This Row],[Indicateur_Bléssées]]*20%)</f>
        <v>0</v>
      </c>
    </row>
    <row r="288" spans="1:13" x14ac:dyDescent="0.35">
      <c r="A288" s="6">
        <v>2026</v>
      </c>
      <c r="B288" s="7" t="s">
        <v>36</v>
      </c>
      <c r="C288" s="7" t="s">
        <v>17</v>
      </c>
      <c r="D288" s="7" t="s">
        <v>62</v>
      </c>
      <c r="E288" s="7">
        <v>199043.96899147867</v>
      </c>
      <c r="F288" s="14">
        <v>10</v>
      </c>
      <c r="G288" s="36">
        <f>Tableau2[[#This Row],[Nbr_Pers_deplacement_forcé]]/Tableau2[[#This Row],[Population]]</f>
        <v>5.0240155733772131E-5</v>
      </c>
      <c r="H288" s="7"/>
      <c r="I288" s="7"/>
      <c r="J288" s="7">
        <f t="shared" si="12"/>
        <v>0</v>
      </c>
      <c r="K288" s="7">
        <f t="shared" si="13"/>
        <v>0</v>
      </c>
      <c r="L288" s="7">
        <f t="shared" si="14"/>
        <v>0</v>
      </c>
      <c r="M288" s="13">
        <f>(Tableau2[[#This Row],[Indicateur_poids des personne deplacés]]*40%)+(Tableau2[[#This Row],[Indicateur_Décés]]*40%)+(Tableau2[[#This Row],[Indicateur_Bléssées]]*20%)</f>
        <v>0</v>
      </c>
    </row>
    <row r="289" spans="1:13" x14ac:dyDescent="0.35">
      <c r="A289" s="6">
        <v>2026</v>
      </c>
      <c r="B289" s="7" t="s">
        <v>36</v>
      </c>
      <c r="C289" s="7" t="s">
        <v>20</v>
      </c>
      <c r="D289" s="7" t="s">
        <v>63</v>
      </c>
      <c r="E289" s="7">
        <v>123690.72276212758</v>
      </c>
      <c r="F289" s="14">
        <v>0</v>
      </c>
      <c r="G289" s="36">
        <f>Tableau2[[#This Row],[Nbr_Pers_deplacement_forcé]]/Tableau2[[#This Row],[Population]]</f>
        <v>0</v>
      </c>
      <c r="H289" s="7"/>
      <c r="I289" s="7"/>
      <c r="J289" s="7">
        <f t="shared" si="12"/>
        <v>0</v>
      </c>
      <c r="K289" s="7">
        <f t="shared" si="13"/>
        <v>0</v>
      </c>
      <c r="L289" s="7">
        <f t="shared" si="14"/>
        <v>0</v>
      </c>
      <c r="M289" s="13">
        <f>(Tableau2[[#This Row],[Indicateur_poids des personne deplacés]]*40%)+(Tableau2[[#This Row],[Indicateur_Décés]]*40%)+(Tableau2[[#This Row],[Indicateur_Bléssées]]*20%)</f>
        <v>0</v>
      </c>
    </row>
    <row r="290" spans="1:13" x14ac:dyDescent="0.35">
      <c r="A290" s="6">
        <v>2026</v>
      </c>
      <c r="B290" s="7" t="s">
        <v>36</v>
      </c>
      <c r="C290" s="7" t="s">
        <v>20</v>
      </c>
      <c r="D290" s="7" t="s">
        <v>64</v>
      </c>
      <c r="E290" s="7">
        <v>45611.558292745933</v>
      </c>
      <c r="F290" s="14">
        <v>0</v>
      </c>
      <c r="G290" s="36">
        <f>Tableau2[[#This Row],[Nbr_Pers_deplacement_forcé]]/Tableau2[[#This Row],[Population]]</f>
        <v>0</v>
      </c>
      <c r="H290" s="7"/>
      <c r="I290" s="7"/>
      <c r="J290" s="7">
        <f t="shared" si="12"/>
        <v>0</v>
      </c>
      <c r="K290" s="7">
        <f t="shared" si="13"/>
        <v>0</v>
      </c>
      <c r="L290" s="7">
        <f t="shared" si="14"/>
        <v>0</v>
      </c>
      <c r="M290" s="13">
        <f>(Tableau2[[#This Row],[Indicateur_poids des personne deplacés]]*40%)+(Tableau2[[#This Row],[Indicateur_Décés]]*40%)+(Tableau2[[#This Row],[Indicateur_Bléssées]]*20%)</f>
        <v>0</v>
      </c>
    </row>
    <row r="291" spans="1:13" x14ac:dyDescent="0.35">
      <c r="A291" s="6">
        <v>2026</v>
      </c>
      <c r="B291" s="7" t="s">
        <v>36</v>
      </c>
      <c r="C291" s="7" t="s">
        <v>28</v>
      </c>
      <c r="D291" s="7" t="s">
        <v>65</v>
      </c>
      <c r="E291" s="7">
        <v>375527.18216679525</v>
      </c>
      <c r="F291" s="14">
        <v>0</v>
      </c>
      <c r="G291" s="36">
        <f>Tableau2[[#This Row],[Nbr_Pers_deplacement_forcé]]/Tableau2[[#This Row],[Population]]</f>
        <v>0</v>
      </c>
      <c r="H291" s="7"/>
      <c r="I291" s="7"/>
      <c r="J291" s="7">
        <f t="shared" si="12"/>
        <v>0</v>
      </c>
      <c r="K291" s="7">
        <f t="shared" si="13"/>
        <v>0</v>
      </c>
      <c r="L291" s="7">
        <f t="shared" si="14"/>
        <v>0</v>
      </c>
      <c r="M291" s="13">
        <f>(Tableau2[[#This Row],[Indicateur_poids des personne deplacés]]*40%)+(Tableau2[[#This Row],[Indicateur_Décés]]*40%)+(Tableau2[[#This Row],[Indicateur_Bléssées]]*20%)</f>
        <v>0</v>
      </c>
    </row>
    <row r="292" spans="1:13" x14ac:dyDescent="0.35">
      <c r="A292" s="6">
        <v>2026</v>
      </c>
      <c r="B292" s="7" t="s">
        <v>36</v>
      </c>
      <c r="C292" s="7" t="s">
        <v>28</v>
      </c>
      <c r="D292" s="7" t="s">
        <v>66</v>
      </c>
      <c r="E292" s="7">
        <v>327482.10543762287</v>
      </c>
      <c r="F292" s="14">
        <v>8400.4318623710369</v>
      </c>
      <c r="G292" s="36">
        <f>Tableau2[[#This Row],[Nbr_Pers_deplacement_forcé]]/Tableau2[[#This Row],[Population]]</f>
        <v>2.5651575224683868E-2</v>
      </c>
      <c r="H292" s="7"/>
      <c r="I292" s="7"/>
      <c r="J292" s="7">
        <f t="shared" si="12"/>
        <v>0</v>
      </c>
      <c r="K292" s="7">
        <f t="shared" si="13"/>
        <v>0</v>
      </c>
      <c r="L292" s="7">
        <f t="shared" si="14"/>
        <v>0</v>
      </c>
      <c r="M292" s="13">
        <f>(Tableau2[[#This Row],[Indicateur_poids des personne deplacés]]*40%)+(Tableau2[[#This Row],[Indicateur_Décés]]*40%)+(Tableau2[[#This Row],[Indicateur_Bléssées]]*20%)</f>
        <v>0</v>
      </c>
    </row>
    <row r="293" spans="1:13" x14ac:dyDescent="0.35">
      <c r="A293" s="6">
        <v>2026</v>
      </c>
      <c r="B293" s="7" t="s">
        <v>36</v>
      </c>
      <c r="C293" s="7" t="s">
        <v>28</v>
      </c>
      <c r="D293" s="7" t="s">
        <v>67</v>
      </c>
      <c r="E293" s="7">
        <v>332670.4188826824</v>
      </c>
      <c r="F293" s="14">
        <v>0</v>
      </c>
      <c r="G293" s="36">
        <f>Tableau2[[#This Row],[Nbr_Pers_deplacement_forcé]]/Tableau2[[#This Row],[Population]]</f>
        <v>0</v>
      </c>
      <c r="H293" s="7"/>
      <c r="I293" s="7"/>
      <c r="J293" s="7">
        <f t="shared" si="12"/>
        <v>0</v>
      </c>
      <c r="K293" s="7">
        <f t="shared" si="13"/>
        <v>0</v>
      </c>
      <c r="L293" s="7">
        <f t="shared" si="14"/>
        <v>0</v>
      </c>
      <c r="M293" s="13">
        <f>(Tableau2[[#This Row],[Indicateur_poids des personne deplacés]]*40%)+(Tableau2[[#This Row],[Indicateur_Décés]]*40%)+(Tableau2[[#This Row],[Indicateur_Bléssées]]*20%)</f>
        <v>0</v>
      </c>
    </row>
    <row r="294" spans="1:13" x14ac:dyDescent="0.35">
      <c r="A294" s="6">
        <v>2026</v>
      </c>
      <c r="B294" s="7" t="s">
        <v>36</v>
      </c>
      <c r="C294" s="7" t="s">
        <v>21</v>
      </c>
      <c r="D294" s="7" t="s">
        <v>37</v>
      </c>
      <c r="E294" s="7">
        <v>143458.02600344122</v>
      </c>
      <c r="F294" s="14">
        <v>4</v>
      </c>
      <c r="G294" s="36">
        <f>Tableau2[[#This Row],[Nbr_Pers_deplacement_forcé]]/Tableau2[[#This Row],[Population]]</f>
        <v>2.788272020349736E-5</v>
      </c>
      <c r="H294" s="7"/>
      <c r="I294" s="7"/>
      <c r="J294" s="7">
        <f t="shared" si="12"/>
        <v>0</v>
      </c>
      <c r="K294" s="7">
        <f t="shared" si="13"/>
        <v>0</v>
      </c>
      <c r="L294" s="7">
        <f t="shared" si="14"/>
        <v>0</v>
      </c>
      <c r="M294" s="13">
        <f>(Tableau2[[#This Row],[Indicateur_poids des personne deplacés]]*40%)+(Tableau2[[#This Row],[Indicateur_Décés]]*40%)+(Tableau2[[#This Row],[Indicateur_Bléssées]]*20%)</f>
        <v>0</v>
      </c>
    </row>
    <row r="295" spans="1:13" x14ac:dyDescent="0.35">
      <c r="A295" s="6">
        <v>2026</v>
      </c>
      <c r="B295" s="7" t="s">
        <v>36</v>
      </c>
      <c r="C295" s="7" t="s">
        <v>21</v>
      </c>
      <c r="D295" s="7" t="s">
        <v>68</v>
      </c>
      <c r="E295" s="7">
        <v>50383.04880172931</v>
      </c>
      <c r="F295" s="14">
        <v>63639.484694636914</v>
      </c>
      <c r="G295" s="36">
        <f>Tableau2[[#This Row],[Nbr_Pers_deplacement_forcé]]/Tableau2[[#This Row],[Population]]</f>
        <v>1.263113015353144</v>
      </c>
      <c r="H295" s="7"/>
      <c r="I295" s="7">
        <v>2</v>
      </c>
      <c r="J295" s="7">
        <f t="shared" si="12"/>
        <v>1</v>
      </c>
      <c r="K295" s="7">
        <f t="shared" si="13"/>
        <v>0</v>
      </c>
      <c r="L295" s="7">
        <f t="shared" si="14"/>
        <v>0</v>
      </c>
      <c r="M295" s="13">
        <f>(Tableau2[[#This Row],[Indicateur_poids des personne deplacés]]*40%)+(Tableau2[[#This Row],[Indicateur_Décés]]*40%)+(Tableau2[[#This Row],[Indicateur_Bléssées]]*20%)</f>
        <v>0.4</v>
      </c>
    </row>
    <row r="296" spans="1:13" x14ac:dyDescent="0.35">
      <c r="A296" s="6">
        <v>2026</v>
      </c>
      <c r="B296" s="7" t="s">
        <v>36</v>
      </c>
      <c r="C296" s="7" t="s">
        <v>27</v>
      </c>
      <c r="D296" s="7" t="s">
        <v>69</v>
      </c>
      <c r="E296" s="7">
        <v>71177.284749573388</v>
      </c>
      <c r="F296" s="14">
        <v>0</v>
      </c>
      <c r="G296" s="36">
        <f>Tableau2[[#This Row],[Nbr_Pers_deplacement_forcé]]/Tableau2[[#This Row],[Population]]</f>
        <v>0</v>
      </c>
      <c r="H296" s="7"/>
      <c r="I296" s="7"/>
      <c r="J296" s="7">
        <f t="shared" si="12"/>
        <v>0</v>
      </c>
      <c r="K296" s="7">
        <f t="shared" si="13"/>
        <v>0</v>
      </c>
      <c r="L296" s="7">
        <f t="shared" si="14"/>
        <v>0</v>
      </c>
      <c r="M296" s="13">
        <f>(Tableau2[[#This Row],[Indicateur_poids des personne deplacés]]*40%)+(Tableau2[[#This Row],[Indicateur_Décés]]*40%)+(Tableau2[[#This Row],[Indicateur_Bléssées]]*20%)</f>
        <v>0</v>
      </c>
    </row>
    <row r="297" spans="1:13" x14ac:dyDescent="0.35">
      <c r="A297" s="6">
        <v>2026</v>
      </c>
      <c r="B297" s="7" t="s">
        <v>36</v>
      </c>
      <c r="C297" s="7" t="s">
        <v>27</v>
      </c>
      <c r="D297" s="7" t="s">
        <v>70</v>
      </c>
      <c r="E297" s="7">
        <v>38327.074433800401</v>
      </c>
      <c r="F297" s="14">
        <v>0</v>
      </c>
      <c r="G297" s="36">
        <f>Tableau2[[#This Row],[Nbr_Pers_deplacement_forcé]]/Tableau2[[#This Row],[Population]]</f>
        <v>0</v>
      </c>
      <c r="H297" s="7"/>
      <c r="I297" s="7"/>
      <c r="J297" s="7">
        <f t="shared" si="12"/>
        <v>0</v>
      </c>
      <c r="K297" s="7">
        <f t="shared" si="13"/>
        <v>0</v>
      </c>
      <c r="L297" s="7">
        <f t="shared" si="14"/>
        <v>0</v>
      </c>
      <c r="M297" s="13">
        <f>(Tableau2[[#This Row],[Indicateur_poids des personne deplacés]]*40%)+(Tableau2[[#This Row],[Indicateur_Décés]]*40%)+(Tableau2[[#This Row],[Indicateur_Bléssées]]*20%)</f>
        <v>0</v>
      </c>
    </row>
    <row r="298" spans="1:13" x14ac:dyDescent="0.35">
      <c r="A298" s="6">
        <v>2026</v>
      </c>
      <c r="B298" s="7" t="s">
        <v>36</v>
      </c>
      <c r="C298" s="7" t="s">
        <v>38</v>
      </c>
      <c r="D298" s="7" t="s">
        <v>71</v>
      </c>
      <c r="E298" s="7">
        <v>242324.04571934114</v>
      </c>
      <c r="F298" s="14">
        <v>0</v>
      </c>
      <c r="G298" s="36">
        <f>Tableau2[[#This Row],[Nbr_Pers_deplacement_forcé]]/Tableau2[[#This Row],[Population]]</f>
        <v>0</v>
      </c>
      <c r="H298" s="7"/>
      <c r="I298" s="7"/>
      <c r="J298" s="7">
        <f t="shared" si="12"/>
        <v>0</v>
      </c>
      <c r="K298" s="7">
        <f t="shared" si="13"/>
        <v>0</v>
      </c>
      <c r="L298" s="7">
        <f t="shared" si="14"/>
        <v>0</v>
      </c>
      <c r="M298" s="13">
        <f>(Tableau2[[#This Row],[Indicateur_poids des personne deplacés]]*40%)+(Tableau2[[#This Row],[Indicateur_Décés]]*40%)+(Tableau2[[#This Row],[Indicateur_Bléssées]]*20%)</f>
        <v>0</v>
      </c>
    </row>
    <row r="299" spans="1:13" x14ac:dyDescent="0.35">
      <c r="A299" s="6">
        <v>2026</v>
      </c>
      <c r="B299" s="7" t="s">
        <v>36</v>
      </c>
      <c r="C299" s="7" t="s">
        <v>38</v>
      </c>
      <c r="D299" s="7" t="s">
        <v>72</v>
      </c>
      <c r="E299" s="7">
        <v>149903.93433709216</v>
      </c>
      <c r="F299" s="14">
        <v>0</v>
      </c>
      <c r="G299" s="36">
        <f>Tableau2[[#This Row],[Nbr_Pers_deplacement_forcé]]/Tableau2[[#This Row],[Population]]</f>
        <v>0</v>
      </c>
      <c r="H299" s="7"/>
      <c r="I299" s="7"/>
      <c r="J299" s="7">
        <f t="shared" si="12"/>
        <v>0</v>
      </c>
      <c r="K299" s="7">
        <f t="shared" si="13"/>
        <v>0</v>
      </c>
      <c r="L299" s="7">
        <f t="shared" si="14"/>
        <v>0</v>
      </c>
      <c r="M299" s="13">
        <f>(Tableau2[[#This Row],[Indicateur_poids des personne deplacés]]*40%)+(Tableau2[[#This Row],[Indicateur_Décés]]*40%)+(Tableau2[[#This Row],[Indicateur_Bléssées]]*20%)</f>
        <v>0</v>
      </c>
    </row>
    <row r="300" spans="1:13" x14ac:dyDescent="0.35">
      <c r="A300" s="6">
        <v>2026</v>
      </c>
      <c r="B300" s="7" t="s">
        <v>36</v>
      </c>
      <c r="C300" s="7" t="s">
        <v>38</v>
      </c>
      <c r="D300" s="7" t="s">
        <v>73</v>
      </c>
      <c r="E300" s="7">
        <v>249584.14116179419</v>
      </c>
      <c r="F300" s="14">
        <v>0</v>
      </c>
      <c r="G300" s="36">
        <f>Tableau2[[#This Row],[Nbr_Pers_deplacement_forcé]]/Tableau2[[#This Row],[Population]]</f>
        <v>0</v>
      </c>
      <c r="H300" s="7"/>
      <c r="I300" s="7"/>
      <c r="J300" s="7">
        <f t="shared" si="12"/>
        <v>0</v>
      </c>
      <c r="K300" s="7">
        <f t="shared" si="13"/>
        <v>0</v>
      </c>
      <c r="L300" s="7">
        <f t="shared" si="14"/>
        <v>0</v>
      </c>
      <c r="M300" s="13">
        <f>(Tableau2[[#This Row],[Indicateur_poids des personne deplacés]]*40%)+(Tableau2[[#This Row],[Indicateur_Décés]]*40%)+(Tableau2[[#This Row],[Indicateur_Bléssées]]*20%)</f>
        <v>0</v>
      </c>
    </row>
    <row r="301" spans="1:13" x14ac:dyDescent="0.35">
      <c r="A301" s="6">
        <v>2026</v>
      </c>
      <c r="B301" s="7" t="s">
        <v>36</v>
      </c>
      <c r="C301" s="7" t="s">
        <v>38</v>
      </c>
      <c r="D301" s="7" t="s">
        <v>39</v>
      </c>
      <c r="E301" s="7">
        <v>137335.102365645</v>
      </c>
      <c r="F301" s="14">
        <v>0</v>
      </c>
      <c r="G301" s="36">
        <f>Tableau2[[#This Row],[Nbr_Pers_deplacement_forcé]]/Tableau2[[#This Row],[Population]]</f>
        <v>0</v>
      </c>
      <c r="H301" s="7">
        <v>4</v>
      </c>
      <c r="I301" s="7">
        <v>6</v>
      </c>
      <c r="J301" s="7">
        <f t="shared" si="12"/>
        <v>0</v>
      </c>
      <c r="K301" s="7">
        <f t="shared" si="13"/>
        <v>1</v>
      </c>
      <c r="L301" s="7">
        <f t="shared" si="14"/>
        <v>0</v>
      </c>
      <c r="M301" s="13">
        <f>(Tableau2[[#This Row],[Indicateur_poids des personne deplacés]]*40%)+(Tableau2[[#This Row],[Indicateur_Décés]]*40%)+(Tableau2[[#This Row],[Indicateur_Bléssées]]*20%)</f>
        <v>0.4</v>
      </c>
    </row>
    <row r="302" spans="1:13" x14ac:dyDescent="0.35">
      <c r="A302" s="6">
        <v>2026</v>
      </c>
      <c r="B302" s="7" t="s">
        <v>36</v>
      </c>
      <c r="C302" s="7" t="s">
        <v>25</v>
      </c>
      <c r="D302" s="7" t="s">
        <v>74</v>
      </c>
      <c r="E302" s="7">
        <v>406074.94357437885</v>
      </c>
      <c r="F302" s="14">
        <v>0</v>
      </c>
      <c r="G302" s="36">
        <f>Tableau2[[#This Row],[Nbr_Pers_deplacement_forcé]]/Tableau2[[#This Row],[Population]]</f>
        <v>0</v>
      </c>
      <c r="H302" s="7"/>
      <c r="I302" s="7"/>
      <c r="J302" s="7">
        <f t="shared" si="12"/>
        <v>0</v>
      </c>
      <c r="K302" s="7">
        <f t="shared" si="13"/>
        <v>0</v>
      </c>
      <c r="L302" s="7">
        <f t="shared" si="14"/>
        <v>0</v>
      </c>
      <c r="M302" s="13">
        <f>(Tableau2[[#This Row],[Indicateur_poids des personne deplacés]]*40%)+(Tableau2[[#This Row],[Indicateur_Décés]]*40%)+(Tableau2[[#This Row],[Indicateur_Bléssées]]*20%)</f>
        <v>0</v>
      </c>
    </row>
    <row r="303" spans="1:13" x14ac:dyDescent="0.35">
      <c r="A303" s="6">
        <v>2026</v>
      </c>
      <c r="B303" s="7" t="s">
        <v>36</v>
      </c>
      <c r="C303" s="7" t="s">
        <v>25</v>
      </c>
      <c r="D303" s="7" t="s">
        <v>75</v>
      </c>
      <c r="E303" s="7">
        <v>334823.29535620823</v>
      </c>
      <c r="F303" s="14">
        <v>0</v>
      </c>
      <c r="G303" s="36">
        <f>Tableau2[[#This Row],[Nbr_Pers_deplacement_forcé]]/Tableau2[[#This Row],[Population]]</f>
        <v>0</v>
      </c>
      <c r="H303" s="7"/>
      <c r="I303" s="7"/>
      <c r="J303" s="7">
        <f t="shared" si="12"/>
        <v>0</v>
      </c>
      <c r="K303" s="7">
        <f t="shared" si="13"/>
        <v>0</v>
      </c>
      <c r="L303" s="7">
        <f t="shared" si="14"/>
        <v>0</v>
      </c>
      <c r="M303" s="13">
        <f>(Tableau2[[#This Row],[Indicateur_poids des personne deplacés]]*40%)+(Tableau2[[#This Row],[Indicateur_Décés]]*40%)+(Tableau2[[#This Row],[Indicateur_Bléssées]]*20%)</f>
        <v>0</v>
      </c>
    </row>
    <row r="304" spans="1:13" x14ac:dyDescent="0.35">
      <c r="A304" s="6">
        <v>2026</v>
      </c>
      <c r="B304" s="7" t="s">
        <v>36</v>
      </c>
      <c r="C304" s="7" t="s">
        <v>25</v>
      </c>
      <c r="D304" s="7" t="s">
        <v>76</v>
      </c>
      <c r="E304" s="7">
        <v>266790.82627152652</v>
      </c>
      <c r="F304" s="14">
        <v>9</v>
      </c>
      <c r="G304" s="36">
        <f>Tableau2[[#This Row],[Nbr_Pers_deplacement_forcé]]/Tableau2[[#This Row],[Population]]</f>
        <v>3.3734293362996838E-5</v>
      </c>
      <c r="H304" s="7"/>
      <c r="I304" s="7"/>
      <c r="J304" s="7">
        <f t="shared" si="12"/>
        <v>0</v>
      </c>
      <c r="K304" s="7">
        <f t="shared" si="13"/>
        <v>0</v>
      </c>
      <c r="L304" s="7">
        <f t="shared" si="14"/>
        <v>0</v>
      </c>
      <c r="M304" s="13">
        <f>(Tableau2[[#This Row],[Indicateur_poids des personne deplacés]]*40%)+(Tableau2[[#This Row],[Indicateur_Décés]]*40%)+(Tableau2[[#This Row],[Indicateur_Bléssées]]*20%)</f>
        <v>0</v>
      </c>
    </row>
    <row r="305" spans="1:13" x14ac:dyDescent="0.35">
      <c r="A305" s="6">
        <v>2026</v>
      </c>
      <c r="B305" s="7" t="s">
        <v>36</v>
      </c>
      <c r="C305" s="7" t="s">
        <v>24</v>
      </c>
      <c r="D305" s="7" t="s">
        <v>77</v>
      </c>
      <c r="E305" s="7">
        <v>280539.01317495317</v>
      </c>
      <c r="F305" s="14">
        <v>0</v>
      </c>
      <c r="G305" s="36">
        <f>Tableau2[[#This Row],[Nbr_Pers_deplacement_forcé]]/Tableau2[[#This Row],[Population]]</f>
        <v>0</v>
      </c>
      <c r="H305" s="7"/>
      <c r="I305" s="7"/>
      <c r="J305" s="7">
        <f t="shared" si="12"/>
        <v>0</v>
      </c>
      <c r="K305" s="7">
        <f t="shared" si="13"/>
        <v>0</v>
      </c>
      <c r="L305" s="7">
        <f t="shared" si="14"/>
        <v>0</v>
      </c>
      <c r="M305" s="13">
        <f>(Tableau2[[#This Row],[Indicateur_poids des personne deplacés]]*40%)+(Tableau2[[#This Row],[Indicateur_Décés]]*40%)+(Tableau2[[#This Row],[Indicateur_Bléssées]]*20%)</f>
        <v>0</v>
      </c>
    </row>
    <row r="306" spans="1:13" x14ac:dyDescent="0.35">
      <c r="A306" s="6">
        <v>2026</v>
      </c>
      <c r="B306" s="7" t="s">
        <v>36</v>
      </c>
      <c r="C306" s="7" t="s">
        <v>24</v>
      </c>
      <c r="D306" s="7" t="s">
        <v>78</v>
      </c>
      <c r="E306" s="7">
        <v>166622.00915610671</v>
      </c>
      <c r="F306" s="14">
        <v>0</v>
      </c>
      <c r="G306" s="36">
        <f>Tableau2[[#This Row],[Nbr_Pers_deplacement_forcé]]/Tableau2[[#This Row],[Population]]</f>
        <v>0</v>
      </c>
      <c r="H306" s="7"/>
      <c r="I306" s="7"/>
      <c r="J306" s="7">
        <f t="shared" si="12"/>
        <v>0</v>
      </c>
      <c r="K306" s="7">
        <f t="shared" si="13"/>
        <v>0</v>
      </c>
      <c r="L306" s="7">
        <f t="shared" si="14"/>
        <v>0</v>
      </c>
      <c r="M306" s="13">
        <f>(Tableau2[[#This Row],[Indicateur_poids des personne deplacés]]*40%)+(Tableau2[[#This Row],[Indicateur_Décés]]*40%)+(Tableau2[[#This Row],[Indicateur_Bléssées]]*20%)</f>
        <v>0</v>
      </c>
    </row>
    <row r="307" spans="1:13" x14ac:dyDescent="0.35">
      <c r="A307" s="6">
        <v>2026</v>
      </c>
      <c r="B307" s="7" t="s">
        <v>36</v>
      </c>
      <c r="C307" s="7" t="s">
        <v>24</v>
      </c>
      <c r="D307" s="7" t="s">
        <v>79</v>
      </c>
      <c r="E307" s="7">
        <v>163441.71265661158</v>
      </c>
      <c r="F307" s="14">
        <v>0</v>
      </c>
      <c r="G307" s="36">
        <f>Tableau2[[#This Row],[Nbr_Pers_deplacement_forcé]]/Tableau2[[#This Row],[Population]]</f>
        <v>0</v>
      </c>
      <c r="H307" s="7"/>
      <c r="I307" s="7"/>
      <c r="J307" s="7">
        <f t="shared" si="12"/>
        <v>0</v>
      </c>
      <c r="K307" s="7">
        <f t="shared" si="13"/>
        <v>0</v>
      </c>
      <c r="L307" s="7">
        <f t="shared" si="14"/>
        <v>0</v>
      </c>
      <c r="M307" s="13">
        <f>(Tableau2[[#This Row],[Indicateur_poids des personne deplacés]]*40%)+(Tableau2[[#This Row],[Indicateur_Décés]]*40%)+(Tableau2[[#This Row],[Indicateur_Bléssées]]*20%)</f>
        <v>0</v>
      </c>
    </row>
    <row r="308" spans="1:13" x14ac:dyDescent="0.35">
      <c r="A308" s="6">
        <v>2026</v>
      </c>
      <c r="B308" s="7" t="s">
        <v>36</v>
      </c>
      <c r="C308" s="7" t="s">
        <v>14</v>
      </c>
      <c r="D308" s="7" t="s">
        <v>40</v>
      </c>
      <c r="E308" s="7">
        <v>129002.17225174484</v>
      </c>
      <c r="F308" s="14">
        <f>124474+51150</f>
        <v>175624</v>
      </c>
      <c r="G308" s="36">
        <f>Tableau2[[#This Row],[Nbr_Pers_deplacement_forcé]]/Tableau2[[#This Row],[Population]]</f>
        <v>1.3614034316978301</v>
      </c>
      <c r="H308" s="7">
        <v>2</v>
      </c>
      <c r="I308" s="7">
        <v>16</v>
      </c>
      <c r="J308" s="7">
        <f t="shared" si="12"/>
        <v>1</v>
      </c>
      <c r="K308" s="7">
        <f t="shared" si="13"/>
        <v>1</v>
      </c>
      <c r="L308" s="7">
        <f t="shared" si="14"/>
        <v>0</v>
      </c>
      <c r="M308" s="13">
        <f>(Tableau2[[#This Row],[Indicateur_poids des personne deplacés]]*40%)+(Tableau2[[#This Row],[Indicateur_Décés]]*40%)+(Tableau2[[#This Row],[Indicateur_Bléssées]]*20%)</f>
        <v>0.8</v>
      </c>
    </row>
    <row r="309" spans="1:13" x14ac:dyDescent="0.35">
      <c r="A309" s="6">
        <v>2026</v>
      </c>
      <c r="B309" s="7" t="s">
        <v>36</v>
      </c>
      <c r="C309" s="7" t="s">
        <v>14</v>
      </c>
      <c r="D309" s="7" t="s">
        <v>41</v>
      </c>
      <c r="E309" s="7">
        <v>70225.317598864611</v>
      </c>
      <c r="F309" s="14">
        <f>94688+24060</f>
        <v>118748</v>
      </c>
      <c r="G309" s="36">
        <f>Tableau2[[#This Row],[Nbr_Pers_deplacement_forcé]]/Tableau2[[#This Row],[Population]]</f>
        <v>1.6909571086357023</v>
      </c>
      <c r="H309" s="7">
        <v>0</v>
      </c>
      <c r="I309" s="7">
        <v>20</v>
      </c>
      <c r="J309" s="7">
        <f t="shared" si="12"/>
        <v>1</v>
      </c>
      <c r="K309" s="7">
        <f t="shared" si="13"/>
        <v>0</v>
      </c>
      <c r="L309" s="7">
        <f t="shared" si="14"/>
        <v>0</v>
      </c>
      <c r="M309" s="13">
        <f>(Tableau2[[#This Row],[Indicateur_poids des personne deplacés]]*40%)+(Tableau2[[#This Row],[Indicateur_Décés]]*40%)+(Tableau2[[#This Row],[Indicateur_Bléssées]]*20%)</f>
        <v>0.4</v>
      </c>
    </row>
    <row r="310" spans="1:13" x14ac:dyDescent="0.35">
      <c r="A310" s="6">
        <v>2026</v>
      </c>
      <c r="B310" s="7" t="s">
        <v>36</v>
      </c>
      <c r="C310" s="7" t="s">
        <v>14</v>
      </c>
      <c r="D310" s="7" t="s">
        <v>42</v>
      </c>
      <c r="E310" s="7">
        <v>202995.95890324924</v>
      </c>
      <c r="F310" s="14">
        <v>45133.078635333804</v>
      </c>
      <c r="G310" s="36">
        <f>Tableau2[[#This Row],[Nbr_Pers_deplacement_forcé]]/Tableau2[[#This Row],[Population]]</f>
        <v>0.22233486262081145</v>
      </c>
      <c r="H310" s="7">
        <v>2</v>
      </c>
      <c r="I310" s="7">
        <v>11</v>
      </c>
      <c r="J310" s="7">
        <f t="shared" si="12"/>
        <v>1</v>
      </c>
      <c r="K310" s="7">
        <f t="shared" si="13"/>
        <v>1</v>
      </c>
      <c r="L310" s="7">
        <f t="shared" si="14"/>
        <v>0</v>
      </c>
      <c r="M310" s="13">
        <f>(Tableau2[[#This Row],[Indicateur_poids des personne deplacés]]*40%)+(Tableau2[[#This Row],[Indicateur_Décés]]*40%)+(Tableau2[[#This Row],[Indicateur_Bléssées]]*20%)</f>
        <v>0.8</v>
      </c>
    </row>
    <row r="311" spans="1:13" x14ac:dyDescent="0.35">
      <c r="A311" s="6">
        <v>2026</v>
      </c>
      <c r="B311" s="7" t="s">
        <v>36</v>
      </c>
      <c r="C311" s="7" t="s">
        <v>14</v>
      </c>
      <c r="D311" s="7" t="s">
        <v>80</v>
      </c>
      <c r="E311" s="7">
        <v>380531.37224443577</v>
      </c>
      <c r="F311" s="14">
        <v>0</v>
      </c>
      <c r="G311" s="36">
        <f>Tableau2[[#This Row],[Nbr_Pers_deplacement_forcé]]/Tableau2[[#This Row],[Population]]</f>
        <v>0</v>
      </c>
      <c r="H311" s="7"/>
      <c r="I311" s="7"/>
      <c r="J311" s="7">
        <f t="shared" si="12"/>
        <v>0</v>
      </c>
      <c r="K311" s="7">
        <f t="shared" si="13"/>
        <v>0</v>
      </c>
      <c r="L311" s="7">
        <f t="shared" si="14"/>
        <v>0</v>
      </c>
      <c r="M311" s="13">
        <f>(Tableau2[[#This Row],[Indicateur_poids des personne deplacés]]*40%)+(Tableau2[[#This Row],[Indicateur_Décés]]*40%)+(Tableau2[[#This Row],[Indicateur_Bléssées]]*20%)</f>
        <v>0</v>
      </c>
    </row>
    <row r="312" spans="1:13" x14ac:dyDescent="0.35">
      <c r="A312" s="6">
        <v>2026</v>
      </c>
      <c r="B312" s="7" t="s">
        <v>36</v>
      </c>
      <c r="C312" s="7" t="s">
        <v>23</v>
      </c>
      <c r="D312" s="7" t="s">
        <v>81</v>
      </c>
      <c r="E312" s="7">
        <v>195306.10544070791</v>
      </c>
      <c r="F312" s="14">
        <v>0</v>
      </c>
      <c r="G312" s="36">
        <f>Tableau2[[#This Row],[Nbr_Pers_deplacement_forcé]]/Tableau2[[#This Row],[Population]]</f>
        <v>0</v>
      </c>
      <c r="H312" s="7"/>
      <c r="I312" s="7"/>
      <c r="J312" s="7">
        <f t="shared" si="12"/>
        <v>0</v>
      </c>
      <c r="K312" s="7">
        <f t="shared" si="13"/>
        <v>0</v>
      </c>
      <c r="L312" s="7">
        <f t="shared" si="14"/>
        <v>0</v>
      </c>
      <c r="M312" s="13">
        <f>(Tableau2[[#This Row],[Indicateur_poids des personne deplacés]]*40%)+(Tableau2[[#This Row],[Indicateur_Décés]]*40%)+(Tableau2[[#This Row],[Indicateur_Bléssées]]*20%)</f>
        <v>0</v>
      </c>
    </row>
    <row r="313" spans="1:13" x14ac:dyDescent="0.35">
      <c r="A313" s="6">
        <v>2026</v>
      </c>
      <c r="B313" s="7" t="s">
        <v>36</v>
      </c>
      <c r="C313" s="7" t="s">
        <v>23</v>
      </c>
      <c r="D313" s="7" t="s">
        <v>82</v>
      </c>
      <c r="E313" s="7">
        <v>168959.9996093809</v>
      </c>
      <c r="F313" s="14">
        <v>0</v>
      </c>
      <c r="G313" s="36">
        <f>Tableau2[[#This Row],[Nbr_Pers_deplacement_forcé]]/Tableau2[[#This Row],[Population]]</f>
        <v>0</v>
      </c>
      <c r="H313" s="7"/>
      <c r="I313" s="7"/>
      <c r="J313" s="7">
        <f t="shared" si="12"/>
        <v>0</v>
      </c>
      <c r="K313" s="7">
        <f t="shared" si="13"/>
        <v>0</v>
      </c>
      <c r="L313" s="7">
        <f t="shared" si="14"/>
        <v>0</v>
      </c>
      <c r="M313" s="13">
        <f>(Tableau2[[#This Row],[Indicateur_poids des personne deplacés]]*40%)+(Tableau2[[#This Row],[Indicateur_Décés]]*40%)+(Tableau2[[#This Row],[Indicateur_Bléssées]]*20%)</f>
        <v>0</v>
      </c>
    </row>
    <row r="314" spans="1:13" x14ac:dyDescent="0.35">
      <c r="A314" s="6">
        <v>2026</v>
      </c>
      <c r="B314" s="7" t="s">
        <v>36</v>
      </c>
      <c r="C314" s="7" t="s">
        <v>23</v>
      </c>
      <c r="D314" s="7" t="s">
        <v>83</v>
      </c>
      <c r="E314" s="7">
        <v>608762.38794629159</v>
      </c>
      <c r="F314" s="14">
        <v>1</v>
      </c>
      <c r="G314" s="36">
        <f>Tableau2[[#This Row],[Nbr_Pers_deplacement_forcé]]/Tableau2[[#This Row],[Population]]</f>
        <v>1.6426770441149948E-6</v>
      </c>
      <c r="H314" s="7"/>
      <c r="I314" s="7"/>
      <c r="J314" s="7">
        <f t="shared" si="12"/>
        <v>0</v>
      </c>
      <c r="K314" s="7">
        <f t="shared" si="13"/>
        <v>0</v>
      </c>
      <c r="L314" s="7">
        <f t="shared" si="14"/>
        <v>0</v>
      </c>
      <c r="M314" s="13">
        <f>(Tableau2[[#This Row],[Indicateur_poids des personne deplacés]]*40%)+(Tableau2[[#This Row],[Indicateur_Décés]]*40%)+(Tableau2[[#This Row],[Indicateur_Bléssées]]*20%)</f>
        <v>0</v>
      </c>
    </row>
    <row r="315" spans="1:13" x14ac:dyDescent="0.35">
      <c r="A315" s="6">
        <v>2026</v>
      </c>
      <c r="B315" s="7" t="s">
        <v>36</v>
      </c>
      <c r="C315" s="7" t="s">
        <v>23</v>
      </c>
      <c r="D315" s="7" t="s">
        <v>84</v>
      </c>
      <c r="E315" s="7">
        <v>292267.16369573318</v>
      </c>
      <c r="F315" s="14">
        <v>0</v>
      </c>
      <c r="G315" s="36">
        <f>Tableau2[[#This Row],[Nbr_Pers_deplacement_forcé]]/Tableau2[[#This Row],[Population]]</f>
        <v>0</v>
      </c>
      <c r="H315" s="7">
        <v>1</v>
      </c>
      <c r="I315" s="7">
        <v>6</v>
      </c>
      <c r="J315" s="7">
        <f t="shared" si="12"/>
        <v>0</v>
      </c>
      <c r="K315" s="7">
        <f t="shared" si="13"/>
        <v>1</v>
      </c>
      <c r="L315" s="7">
        <f t="shared" si="14"/>
        <v>0</v>
      </c>
      <c r="M315" s="13">
        <f>(Tableau2[[#This Row],[Indicateur_poids des personne deplacés]]*40%)+(Tableau2[[#This Row],[Indicateur_Décés]]*40%)+(Tableau2[[#This Row],[Indicateur_Bléssées]]*20%)</f>
        <v>0.4</v>
      </c>
    </row>
    <row r="316" spans="1:13" x14ac:dyDescent="0.35">
      <c r="A316" s="6">
        <v>2026</v>
      </c>
      <c r="B316" s="7" t="s">
        <v>36</v>
      </c>
      <c r="C316" s="7" t="s">
        <v>19</v>
      </c>
      <c r="D316" s="7" t="s">
        <v>85</v>
      </c>
      <c r="E316" s="7">
        <v>185032.94310626574</v>
      </c>
      <c r="F316" s="14">
        <v>0</v>
      </c>
      <c r="G316" s="36">
        <f>Tableau2[[#This Row],[Nbr_Pers_deplacement_forcé]]/Tableau2[[#This Row],[Population]]</f>
        <v>0</v>
      </c>
      <c r="H316" s="7"/>
      <c r="I316" s="7"/>
      <c r="J316" s="7">
        <f t="shared" si="12"/>
        <v>0</v>
      </c>
      <c r="K316" s="7">
        <f t="shared" si="13"/>
        <v>0</v>
      </c>
      <c r="L316" s="7">
        <f t="shared" si="14"/>
        <v>0</v>
      </c>
      <c r="M316" s="13">
        <f>(Tableau2[[#This Row],[Indicateur_poids des personne deplacés]]*40%)+(Tableau2[[#This Row],[Indicateur_Décés]]*40%)+(Tableau2[[#This Row],[Indicateur_Bléssées]]*20%)</f>
        <v>0</v>
      </c>
    </row>
    <row r="317" spans="1:13" x14ac:dyDescent="0.35">
      <c r="A317" s="6">
        <v>2026</v>
      </c>
      <c r="B317" s="7" t="s">
        <v>36</v>
      </c>
      <c r="C317" s="7" t="s">
        <v>19</v>
      </c>
      <c r="D317" s="7" t="s">
        <v>86</v>
      </c>
      <c r="E317" s="7">
        <v>90407.606122745594</v>
      </c>
      <c r="F317" s="14">
        <v>0</v>
      </c>
      <c r="G317" s="36">
        <f>Tableau2[[#This Row],[Nbr_Pers_deplacement_forcé]]/Tableau2[[#This Row],[Population]]</f>
        <v>0</v>
      </c>
      <c r="H317" s="7"/>
      <c r="I317" s="7"/>
      <c r="J317" s="7">
        <f t="shared" si="12"/>
        <v>0</v>
      </c>
      <c r="K317" s="7">
        <f t="shared" si="13"/>
        <v>0</v>
      </c>
      <c r="L317" s="7">
        <f t="shared" si="14"/>
        <v>0</v>
      </c>
      <c r="M317" s="13">
        <f>(Tableau2[[#This Row],[Indicateur_poids des personne deplacés]]*40%)+(Tableau2[[#This Row],[Indicateur_Décés]]*40%)+(Tableau2[[#This Row],[Indicateur_Bléssées]]*20%)</f>
        <v>0</v>
      </c>
    </row>
    <row r="318" spans="1:13" x14ac:dyDescent="0.35">
      <c r="A318" s="6">
        <v>2026</v>
      </c>
      <c r="B318" s="7" t="s">
        <v>36</v>
      </c>
      <c r="C318" s="7" t="s">
        <v>19</v>
      </c>
      <c r="D318" s="7" t="s">
        <v>87</v>
      </c>
      <c r="E318" s="7">
        <v>257348.22881790862</v>
      </c>
      <c r="F318" s="14">
        <v>13259</v>
      </c>
      <c r="G318" s="36">
        <f>Tableau2[[#This Row],[Nbr_Pers_deplacement_forcé]]/Tableau2[[#This Row],[Population]]</f>
        <v>5.1521629120601584E-2</v>
      </c>
      <c r="H318" s="7"/>
      <c r="I318" s="7"/>
      <c r="J318" s="7">
        <f t="shared" si="12"/>
        <v>0</v>
      </c>
      <c r="K318" s="7">
        <f t="shared" si="13"/>
        <v>0</v>
      </c>
      <c r="L318" s="7">
        <f t="shared" si="14"/>
        <v>0</v>
      </c>
      <c r="M318" s="13">
        <f>(Tableau2[[#This Row],[Indicateur_poids des personne deplacés]]*40%)+(Tableau2[[#This Row],[Indicateur_Décés]]*40%)+(Tableau2[[#This Row],[Indicateur_Bléssées]]*20%)</f>
        <v>0</v>
      </c>
    </row>
    <row r="319" spans="1:13" x14ac:dyDescent="0.35">
      <c r="A319" s="6">
        <v>2026</v>
      </c>
      <c r="B319" s="7" t="s">
        <v>36</v>
      </c>
      <c r="C319" s="7" t="s">
        <v>19</v>
      </c>
      <c r="D319" s="7" t="s">
        <v>43</v>
      </c>
      <c r="E319" s="7">
        <v>197354.59903692064</v>
      </c>
      <c r="F319" s="14">
        <v>76835.497442609296</v>
      </c>
      <c r="G319" s="36">
        <f>Tableau2[[#This Row],[Nbr_Pers_deplacement_forcé]]/Tableau2[[#This Row],[Population]]</f>
        <v>0.38932711888936061</v>
      </c>
      <c r="H319" s="7">
        <v>1</v>
      </c>
      <c r="I319" s="7">
        <v>2</v>
      </c>
      <c r="J319" s="7">
        <f t="shared" si="12"/>
        <v>1</v>
      </c>
      <c r="K319" s="7">
        <f t="shared" si="13"/>
        <v>1</v>
      </c>
      <c r="L319" s="7">
        <f t="shared" si="14"/>
        <v>0</v>
      </c>
      <c r="M319" s="13">
        <f>(Tableau2[[#This Row],[Indicateur_poids des personne deplacés]]*40%)+(Tableau2[[#This Row],[Indicateur_Décés]]*40%)+(Tableau2[[#This Row],[Indicateur_Bléssées]]*20%)</f>
        <v>0.8</v>
      </c>
    </row>
    <row r="320" spans="1:13" x14ac:dyDescent="0.35">
      <c r="A320" s="6">
        <v>2026</v>
      </c>
      <c r="B320" s="7" t="s">
        <v>36</v>
      </c>
      <c r="C320" s="7" t="s">
        <v>19</v>
      </c>
      <c r="D320" s="7" t="s">
        <v>44</v>
      </c>
      <c r="E320" s="7">
        <v>292954.48642622924</v>
      </c>
      <c r="F320" s="14">
        <v>690</v>
      </c>
      <c r="G320" s="36">
        <f>Tableau2[[#This Row],[Nbr_Pers_deplacement_forcé]]/Tableau2[[#This Row],[Population]]</f>
        <v>2.3553146716316065E-3</v>
      </c>
      <c r="H320" s="7"/>
      <c r="I320" s="7"/>
      <c r="J320" s="7">
        <f t="shared" si="12"/>
        <v>0</v>
      </c>
      <c r="K320" s="7">
        <f t="shared" si="13"/>
        <v>0</v>
      </c>
      <c r="L320" s="7">
        <f t="shared" si="14"/>
        <v>0</v>
      </c>
      <c r="M320" s="13">
        <f>(Tableau2[[#This Row],[Indicateur_poids des personne deplacés]]*40%)+(Tableau2[[#This Row],[Indicateur_Décés]]*40%)+(Tableau2[[#This Row],[Indicateur_Bléssées]]*20%)</f>
        <v>0</v>
      </c>
    </row>
    <row r="321" spans="1:13" x14ac:dyDescent="0.35">
      <c r="A321" s="6">
        <v>2026</v>
      </c>
      <c r="B321" s="7" t="s">
        <v>36</v>
      </c>
      <c r="C321" s="7" t="s">
        <v>19</v>
      </c>
      <c r="D321" s="7" t="s">
        <v>45</v>
      </c>
      <c r="E321" s="7">
        <v>399814.11834601947</v>
      </c>
      <c r="F321" s="14">
        <v>19783.07712806798</v>
      </c>
      <c r="G321" s="36">
        <f>Tableau2[[#This Row],[Nbr_Pers_deplacement_forcé]]/Tableau2[[#This Row],[Population]]</f>
        <v>4.9480686699879615E-2</v>
      </c>
      <c r="H321" s="7"/>
      <c r="I321" s="7"/>
      <c r="J321" s="7">
        <f t="shared" si="12"/>
        <v>0</v>
      </c>
      <c r="K321" s="7">
        <f t="shared" si="13"/>
        <v>0</v>
      </c>
      <c r="L321" s="7">
        <f t="shared" si="14"/>
        <v>0</v>
      </c>
      <c r="M321" s="13">
        <f>(Tableau2[[#This Row],[Indicateur_poids des personne deplacés]]*40%)+(Tableau2[[#This Row],[Indicateur_Décés]]*40%)+(Tableau2[[#This Row],[Indicateur_Bléssées]]*20%)</f>
        <v>0</v>
      </c>
    </row>
    <row r="322" spans="1:13" x14ac:dyDescent="0.35">
      <c r="A322" s="6">
        <v>2026</v>
      </c>
      <c r="B322" s="7" t="s">
        <v>36</v>
      </c>
      <c r="C322" s="7" t="s">
        <v>15</v>
      </c>
      <c r="D322" s="7" t="s">
        <v>88</v>
      </c>
      <c r="E322" s="7">
        <v>393503.7862446385</v>
      </c>
      <c r="F322" s="14">
        <v>22528.997495765245</v>
      </c>
      <c r="G322" s="36">
        <f>Tableau2[[#This Row],[Nbr_Pers_deplacement_forcé]]/Tableau2[[#This Row],[Population]]</f>
        <v>5.7252301714218141E-2</v>
      </c>
      <c r="H322" s="7"/>
      <c r="I322" s="7"/>
      <c r="J322" s="7">
        <f t="shared" si="12"/>
        <v>0</v>
      </c>
      <c r="K322" s="7">
        <f t="shared" si="13"/>
        <v>0</v>
      </c>
      <c r="L322" s="7">
        <f t="shared" si="14"/>
        <v>0</v>
      </c>
      <c r="M322" s="13">
        <f>(Tableau2[[#This Row],[Indicateur_poids des personne deplacés]]*40%)+(Tableau2[[#This Row],[Indicateur_Décés]]*40%)+(Tableau2[[#This Row],[Indicateur_Bléssées]]*20%)</f>
        <v>0</v>
      </c>
    </row>
    <row r="323" spans="1:13" x14ac:dyDescent="0.35">
      <c r="A323" s="6">
        <v>2026</v>
      </c>
      <c r="B323" s="7" t="s">
        <v>36</v>
      </c>
      <c r="C323" s="7" t="s">
        <v>15</v>
      </c>
      <c r="D323" s="7" t="s">
        <v>89</v>
      </c>
      <c r="E323" s="7">
        <v>280187.65414047032</v>
      </c>
      <c r="F323" s="14">
        <v>0</v>
      </c>
      <c r="G323" s="36">
        <f>Tableau2[[#This Row],[Nbr_Pers_deplacement_forcé]]/Tableau2[[#This Row],[Population]]</f>
        <v>0</v>
      </c>
      <c r="H323" s="7"/>
      <c r="I323" s="7">
        <v>4</v>
      </c>
      <c r="J323" s="7">
        <f t="shared" ref="J323:J354" si="15">IF(G323&gt;=20%,1,0)</f>
        <v>0</v>
      </c>
      <c r="K323" s="7">
        <f t="shared" ref="K323:K352" si="16">IF(H323&gt;0,1,0)</f>
        <v>0</v>
      </c>
      <c r="L323" s="7">
        <f t="shared" ref="L323:L354" si="17">IF(I323&gt;50,1,0)</f>
        <v>0</v>
      </c>
      <c r="M323" s="13">
        <f>(Tableau2[[#This Row],[Indicateur_poids des personne deplacés]]*40%)+(Tableau2[[#This Row],[Indicateur_Décés]]*40%)+(Tableau2[[#This Row],[Indicateur_Bléssées]]*20%)</f>
        <v>0</v>
      </c>
    </row>
    <row r="324" spans="1:13" x14ac:dyDescent="0.35">
      <c r="A324" s="6">
        <v>2026</v>
      </c>
      <c r="B324" s="7" t="s">
        <v>36</v>
      </c>
      <c r="C324" s="7" t="s">
        <v>15</v>
      </c>
      <c r="D324" s="7" t="s">
        <v>90</v>
      </c>
      <c r="E324" s="7">
        <v>463881.52253185736</v>
      </c>
      <c r="F324" s="14">
        <v>0</v>
      </c>
      <c r="G324" s="36">
        <f>Tableau2[[#This Row],[Nbr_Pers_deplacement_forcé]]/Tableau2[[#This Row],[Population]]</f>
        <v>0</v>
      </c>
      <c r="H324" s="7">
        <v>2</v>
      </c>
      <c r="I324" s="7">
        <v>3</v>
      </c>
      <c r="J324" s="7">
        <f t="shared" si="15"/>
        <v>0</v>
      </c>
      <c r="K324" s="7">
        <f t="shared" si="16"/>
        <v>1</v>
      </c>
      <c r="L324" s="7">
        <f t="shared" si="17"/>
        <v>0</v>
      </c>
      <c r="M324" s="13">
        <f>(Tableau2[[#This Row],[Indicateur_poids des personne deplacés]]*40%)+(Tableau2[[#This Row],[Indicateur_Décés]]*40%)+(Tableau2[[#This Row],[Indicateur_Bléssées]]*20%)</f>
        <v>0.4</v>
      </c>
    </row>
    <row r="325" spans="1:13" x14ac:dyDescent="0.35">
      <c r="A325" s="6">
        <v>2026</v>
      </c>
      <c r="B325" s="7" t="s">
        <v>36</v>
      </c>
      <c r="C325" s="7" t="s">
        <v>16</v>
      </c>
      <c r="D325" s="7" t="s">
        <v>91</v>
      </c>
      <c r="E325" s="7">
        <v>414984.68598137877</v>
      </c>
      <c r="F325" s="14">
        <v>0</v>
      </c>
      <c r="G325" s="36">
        <f>Tableau2[[#This Row],[Nbr_Pers_deplacement_forcé]]/Tableau2[[#This Row],[Population]]</f>
        <v>0</v>
      </c>
      <c r="H325" s="7">
        <v>12</v>
      </c>
      <c r="I325" s="7">
        <v>7</v>
      </c>
      <c r="J325" s="7">
        <f t="shared" si="15"/>
        <v>0</v>
      </c>
      <c r="K325" s="7">
        <f t="shared" si="16"/>
        <v>1</v>
      </c>
      <c r="L325" s="7">
        <f t="shared" si="17"/>
        <v>0</v>
      </c>
      <c r="M325" s="13">
        <f>(Tableau2[[#This Row],[Indicateur_poids des personne deplacés]]*40%)+(Tableau2[[#This Row],[Indicateur_Décés]]*40%)+(Tableau2[[#This Row],[Indicateur_Bléssées]]*20%)</f>
        <v>0.4</v>
      </c>
    </row>
    <row r="326" spans="1:13" x14ac:dyDescent="0.35">
      <c r="A326" s="6">
        <v>2026</v>
      </c>
      <c r="B326" s="7" t="s">
        <v>36</v>
      </c>
      <c r="C326" s="7" t="s">
        <v>16</v>
      </c>
      <c r="D326" s="7" t="s">
        <v>92</v>
      </c>
      <c r="E326" s="7">
        <v>427962.37787564658</v>
      </c>
      <c r="F326" s="14">
        <v>1627.8943401931999</v>
      </c>
      <c r="G326" s="36">
        <f>Tableau2[[#This Row],[Nbr_Pers_deplacement_forcé]]/Tableau2[[#This Row],[Population]]</f>
        <v>3.8038258135536826E-3</v>
      </c>
      <c r="H326" s="7">
        <v>2</v>
      </c>
      <c r="I326" s="7">
        <v>10</v>
      </c>
      <c r="J326" s="7">
        <f t="shared" si="15"/>
        <v>0</v>
      </c>
      <c r="K326" s="7">
        <f t="shared" si="16"/>
        <v>1</v>
      </c>
      <c r="L326" s="7">
        <f t="shared" si="17"/>
        <v>0</v>
      </c>
      <c r="M326" s="13">
        <f>(Tableau2[[#This Row],[Indicateur_poids des personne deplacés]]*40%)+(Tableau2[[#This Row],[Indicateur_Décés]]*40%)+(Tableau2[[#This Row],[Indicateur_Bléssées]]*20%)</f>
        <v>0.4</v>
      </c>
    </row>
    <row r="327" spans="1:13" x14ac:dyDescent="0.35">
      <c r="A327" s="6">
        <v>2026</v>
      </c>
      <c r="B327" s="7" t="s">
        <v>36</v>
      </c>
      <c r="C327" s="7" t="s">
        <v>16</v>
      </c>
      <c r="D327" s="7" t="s">
        <v>93</v>
      </c>
      <c r="E327" s="7">
        <v>148819.00333853788</v>
      </c>
      <c r="F327" s="14">
        <v>229.89347552346777</v>
      </c>
      <c r="G327" s="36">
        <f>Tableau2[[#This Row],[Nbr_Pers_deplacement_forcé]]/Tableau2[[#This Row],[Population]]</f>
        <v>1.5447857489039843E-3</v>
      </c>
      <c r="H327" s="7">
        <v>3</v>
      </c>
      <c r="I327" s="7">
        <v>18</v>
      </c>
      <c r="J327" s="7">
        <f t="shared" si="15"/>
        <v>0</v>
      </c>
      <c r="K327" s="7">
        <f t="shared" si="16"/>
        <v>1</v>
      </c>
      <c r="L327" s="7">
        <f t="shared" si="17"/>
        <v>0</v>
      </c>
      <c r="M327" s="13">
        <f>(Tableau2[[#This Row],[Indicateur_poids des personne deplacés]]*40%)+(Tableau2[[#This Row],[Indicateur_Décés]]*40%)+(Tableau2[[#This Row],[Indicateur_Bléssées]]*20%)</f>
        <v>0.4</v>
      </c>
    </row>
    <row r="328" spans="1:13" x14ac:dyDescent="0.35">
      <c r="A328" s="6">
        <v>2026</v>
      </c>
      <c r="B328" s="7" t="s">
        <v>36</v>
      </c>
      <c r="C328" s="7" t="s">
        <v>16</v>
      </c>
      <c r="D328" s="7" t="s">
        <v>94</v>
      </c>
      <c r="E328" s="7">
        <v>413324.42434026167</v>
      </c>
      <c r="F328" s="14">
        <v>0</v>
      </c>
      <c r="G328" s="36">
        <f>Tableau2[[#This Row],[Nbr_Pers_deplacement_forcé]]/Tableau2[[#This Row],[Population]]</f>
        <v>0</v>
      </c>
      <c r="H328" s="7">
        <v>2</v>
      </c>
      <c r="I328" s="7"/>
      <c r="J328" s="7">
        <f t="shared" si="15"/>
        <v>0</v>
      </c>
      <c r="K328" s="7">
        <f t="shared" si="16"/>
        <v>1</v>
      </c>
      <c r="L328" s="7">
        <f t="shared" si="17"/>
        <v>0</v>
      </c>
      <c r="M328" s="13">
        <f>(Tableau2[[#This Row],[Indicateur_poids des personne deplacés]]*40%)+(Tableau2[[#This Row],[Indicateur_Décés]]*40%)+(Tableau2[[#This Row],[Indicateur_Bléssées]]*20%)</f>
        <v>0.4</v>
      </c>
    </row>
    <row r="329" spans="1:13" x14ac:dyDescent="0.35">
      <c r="A329" s="6">
        <v>2026</v>
      </c>
      <c r="B329" s="7" t="s">
        <v>36</v>
      </c>
      <c r="C329" s="7" t="s">
        <v>22</v>
      </c>
      <c r="D329" s="7" t="s">
        <v>95</v>
      </c>
      <c r="E329" s="7">
        <v>320846.30248335598</v>
      </c>
      <c r="F329" s="14">
        <v>0</v>
      </c>
      <c r="G329" s="36">
        <f>Tableau2[[#This Row],[Nbr_Pers_deplacement_forcé]]/Tableau2[[#This Row],[Population]]</f>
        <v>0</v>
      </c>
      <c r="H329" s="7"/>
      <c r="I329" s="7"/>
      <c r="J329" s="7">
        <f t="shared" si="15"/>
        <v>0</v>
      </c>
      <c r="K329" s="7">
        <f t="shared" si="16"/>
        <v>0</v>
      </c>
      <c r="L329" s="7">
        <f t="shared" si="17"/>
        <v>0</v>
      </c>
      <c r="M329" s="13">
        <f>(Tableau2[[#This Row],[Indicateur_poids des personne deplacés]]*40%)+(Tableau2[[#This Row],[Indicateur_Décés]]*40%)+(Tableau2[[#This Row],[Indicateur_Bléssées]]*20%)</f>
        <v>0</v>
      </c>
    </row>
    <row r="330" spans="1:13" x14ac:dyDescent="0.35">
      <c r="A330" s="6">
        <v>2026</v>
      </c>
      <c r="B330" s="7" t="s">
        <v>36</v>
      </c>
      <c r="C330" s="7" t="s">
        <v>22</v>
      </c>
      <c r="D330" s="7" t="s">
        <v>96</v>
      </c>
      <c r="E330" s="7">
        <v>100757.61458275688</v>
      </c>
      <c r="F330" s="14">
        <v>0</v>
      </c>
      <c r="G330" s="36">
        <f>Tableau2[[#This Row],[Nbr_Pers_deplacement_forcé]]/Tableau2[[#This Row],[Population]]</f>
        <v>0</v>
      </c>
      <c r="H330" s="7">
        <v>1</v>
      </c>
      <c r="I330" s="7"/>
      <c r="J330" s="7">
        <f t="shared" si="15"/>
        <v>0</v>
      </c>
      <c r="K330" s="7">
        <f t="shared" si="16"/>
        <v>1</v>
      </c>
      <c r="L330" s="7">
        <f t="shared" si="17"/>
        <v>0</v>
      </c>
      <c r="M330" s="13">
        <f>(Tableau2[[#This Row],[Indicateur_poids des personne deplacés]]*40%)+(Tableau2[[#This Row],[Indicateur_Décés]]*40%)+(Tableau2[[#This Row],[Indicateur_Bléssées]]*20%)</f>
        <v>0.4</v>
      </c>
    </row>
    <row r="331" spans="1:13" x14ac:dyDescent="0.35">
      <c r="A331" s="6">
        <v>2026</v>
      </c>
      <c r="B331" s="7" t="s">
        <v>36</v>
      </c>
      <c r="C331" s="7" t="s">
        <v>22</v>
      </c>
      <c r="D331" s="7" t="s">
        <v>97</v>
      </c>
      <c r="E331" s="7">
        <v>614343.49607815943</v>
      </c>
      <c r="F331" s="14">
        <v>0</v>
      </c>
      <c r="G331" s="36">
        <f>Tableau2[[#This Row],[Nbr_Pers_deplacement_forcé]]/Tableau2[[#This Row],[Population]]</f>
        <v>0</v>
      </c>
      <c r="H331" s="7">
        <v>1</v>
      </c>
      <c r="I331" s="7"/>
      <c r="J331" s="7">
        <f t="shared" si="15"/>
        <v>0</v>
      </c>
      <c r="K331" s="7">
        <f t="shared" si="16"/>
        <v>1</v>
      </c>
      <c r="L331" s="7">
        <f t="shared" si="17"/>
        <v>0</v>
      </c>
      <c r="M331" s="13">
        <f>(Tableau2[[#This Row],[Indicateur_poids des personne deplacés]]*40%)+(Tableau2[[#This Row],[Indicateur_Décés]]*40%)+(Tableau2[[#This Row],[Indicateur_Bléssées]]*20%)</f>
        <v>0.4</v>
      </c>
    </row>
    <row r="332" spans="1:13" x14ac:dyDescent="0.35">
      <c r="A332" s="6">
        <v>2026</v>
      </c>
      <c r="B332" s="7" t="s">
        <v>36</v>
      </c>
      <c r="C332" s="7" t="s">
        <v>11</v>
      </c>
      <c r="D332" s="7" t="s">
        <v>98</v>
      </c>
      <c r="E332" s="7">
        <v>561235.25972674368</v>
      </c>
      <c r="F332" s="14">
        <v>5471</v>
      </c>
      <c r="G332" s="36">
        <f>Tableau2[[#This Row],[Nbr_Pers_deplacement_forcé]]/Tableau2[[#This Row],[Population]]</f>
        <v>9.7481402053458659E-3</v>
      </c>
      <c r="H332" s="7">
        <v>1</v>
      </c>
      <c r="I332" s="7">
        <v>4</v>
      </c>
      <c r="J332" s="7">
        <f t="shared" si="15"/>
        <v>0</v>
      </c>
      <c r="K332" s="7">
        <f t="shared" si="16"/>
        <v>1</v>
      </c>
      <c r="L332" s="7">
        <f t="shared" si="17"/>
        <v>0</v>
      </c>
      <c r="M332" s="13">
        <f>(Tableau2[[#This Row],[Indicateur_poids des personne deplacés]]*40%)+(Tableau2[[#This Row],[Indicateur_Décés]]*40%)+(Tableau2[[#This Row],[Indicateur_Bléssées]]*20%)</f>
        <v>0.4</v>
      </c>
    </row>
    <row r="333" spans="1:13" x14ac:dyDescent="0.35">
      <c r="A333" s="6">
        <v>2026</v>
      </c>
      <c r="B333" s="7" t="s">
        <v>36</v>
      </c>
      <c r="C333" s="7" t="s">
        <v>11</v>
      </c>
      <c r="D333" s="7" t="s">
        <v>46</v>
      </c>
      <c r="E333" s="7">
        <v>195823.69187369768</v>
      </c>
      <c r="F333" s="14">
        <v>93347.023856379776</v>
      </c>
      <c r="G333" s="36">
        <f>Tableau2[[#This Row],[Nbr_Pers_deplacement_forcé]]/Tableau2[[#This Row],[Population]]</f>
        <v>0.47668912256330415</v>
      </c>
      <c r="H333" s="7">
        <v>4</v>
      </c>
      <c r="I333" s="7">
        <v>17</v>
      </c>
      <c r="J333" s="7">
        <f t="shared" si="15"/>
        <v>1</v>
      </c>
      <c r="K333" s="7">
        <f t="shared" si="16"/>
        <v>1</v>
      </c>
      <c r="L333" s="7">
        <f t="shared" si="17"/>
        <v>0</v>
      </c>
      <c r="M333" s="13">
        <f>(Tableau2[[#This Row],[Indicateur_poids des personne deplacés]]*40%)+(Tableau2[[#This Row],[Indicateur_Décés]]*40%)+(Tableau2[[#This Row],[Indicateur_Bléssées]]*20%)</f>
        <v>0.8</v>
      </c>
    </row>
    <row r="334" spans="1:13" x14ac:dyDescent="0.35">
      <c r="A334" s="6">
        <v>2026</v>
      </c>
      <c r="B334" s="7" t="s">
        <v>36</v>
      </c>
      <c r="C334" s="7" t="s">
        <v>11</v>
      </c>
      <c r="D334" s="7" t="s">
        <v>99</v>
      </c>
      <c r="E334" s="7">
        <v>318683.8383504689</v>
      </c>
      <c r="F334" s="14">
        <v>3708</v>
      </c>
      <c r="G334" s="36">
        <f>Tableau2[[#This Row],[Nbr_Pers_deplacement_forcé]]/Tableau2[[#This Row],[Population]]</f>
        <v>1.1635356280358873E-2</v>
      </c>
      <c r="H334" s="7"/>
      <c r="I334" s="7"/>
      <c r="J334" s="7">
        <f t="shared" si="15"/>
        <v>0</v>
      </c>
      <c r="K334" s="7">
        <f t="shared" si="16"/>
        <v>0</v>
      </c>
      <c r="L334" s="7">
        <f t="shared" si="17"/>
        <v>0</v>
      </c>
      <c r="M334" s="13">
        <f>(Tableau2[[#This Row],[Indicateur_poids des personne deplacés]]*40%)+(Tableau2[[#This Row],[Indicateur_Décés]]*40%)+(Tableau2[[#This Row],[Indicateur_Bléssées]]*20%)</f>
        <v>0</v>
      </c>
    </row>
    <row r="335" spans="1:13" x14ac:dyDescent="0.35">
      <c r="A335" s="6">
        <v>2026</v>
      </c>
      <c r="B335" s="7" t="s">
        <v>36</v>
      </c>
      <c r="C335" s="7" t="s">
        <v>100</v>
      </c>
      <c r="D335" s="7" t="s">
        <v>101</v>
      </c>
      <c r="E335" s="7">
        <v>1951936.9427225464</v>
      </c>
      <c r="F335" s="14">
        <v>12672.2291445676</v>
      </c>
      <c r="G335" s="36">
        <f>Tableau2[[#This Row],[Nbr_Pers_deplacement_forcé]]/Tableau2[[#This Row],[Population]]</f>
        <v>6.4921303896694907E-3</v>
      </c>
      <c r="H335" s="7"/>
      <c r="I335" s="7"/>
      <c r="J335" s="7">
        <f t="shared" si="15"/>
        <v>0</v>
      </c>
      <c r="K335" s="7">
        <f t="shared" si="16"/>
        <v>0</v>
      </c>
      <c r="L335" s="7">
        <f t="shared" si="17"/>
        <v>0</v>
      </c>
      <c r="M335" s="13">
        <f>(Tableau2[[#This Row],[Indicateur_poids des personne deplacés]]*40%)+(Tableau2[[#This Row],[Indicateur_Décés]]*40%)+(Tableau2[[#This Row],[Indicateur_Bléssées]]*20%)</f>
        <v>0</v>
      </c>
    </row>
    <row r="336" spans="1:13" x14ac:dyDescent="0.35">
      <c r="A336" s="6">
        <v>2026</v>
      </c>
      <c r="B336" s="7" t="s">
        <v>36</v>
      </c>
      <c r="C336" s="7" t="s">
        <v>47</v>
      </c>
      <c r="D336" s="7" t="s">
        <v>48</v>
      </c>
      <c r="E336" s="7">
        <v>518759.02924032463</v>
      </c>
      <c r="F336" s="14">
        <v>873108.93325505627</v>
      </c>
      <c r="G336" s="36">
        <f>Tableau2[[#This Row],[Nbr_Pers_deplacement_forcé]]/Tableau2[[#This Row],[Population]]</f>
        <v>1.6830722629226229</v>
      </c>
      <c r="H336" s="7">
        <v>0</v>
      </c>
      <c r="I336" s="7">
        <v>9</v>
      </c>
      <c r="J336" s="7">
        <f t="shared" si="15"/>
        <v>1</v>
      </c>
      <c r="K336" s="7">
        <f t="shared" si="16"/>
        <v>0</v>
      </c>
      <c r="L336" s="7">
        <f t="shared" si="17"/>
        <v>0</v>
      </c>
      <c r="M336" s="13">
        <f>(Tableau2[[#This Row],[Indicateur_poids des personne deplacés]]*40%)+(Tableau2[[#This Row],[Indicateur_Décés]]*40%)+(Tableau2[[#This Row],[Indicateur_Bléssées]]*20%)</f>
        <v>0.4</v>
      </c>
    </row>
    <row r="337" spans="1:13" x14ac:dyDescent="0.35">
      <c r="A337" s="6">
        <v>2026</v>
      </c>
      <c r="B337" s="7" t="s">
        <v>36</v>
      </c>
      <c r="C337" s="7" t="s">
        <v>47</v>
      </c>
      <c r="D337" s="7" t="s">
        <v>49</v>
      </c>
      <c r="E337" s="7">
        <v>145359.99066637162</v>
      </c>
      <c r="F337" s="14">
        <v>0</v>
      </c>
      <c r="G337" s="36">
        <f>Tableau2[[#This Row],[Nbr_Pers_deplacement_forcé]]/Tableau2[[#This Row],[Population]]</f>
        <v>0</v>
      </c>
      <c r="H337" s="7"/>
      <c r="I337" s="7"/>
      <c r="J337" s="7">
        <f t="shared" si="15"/>
        <v>0</v>
      </c>
      <c r="K337" s="7">
        <f t="shared" si="16"/>
        <v>0</v>
      </c>
      <c r="L337" s="7">
        <f t="shared" si="17"/>
        <v>0</v>
      </c>
      <c r="M337" s="13">
        <f>(Tableau2[[#This Row],[Indicateur_poids des personne deplacés]]*40%)+(Tableau2[[#This Row],[Indicateur_Décés]]*40%)+(Tableau2[[#This Row],[Indicateur_Bléssées]]*20%)</f>
        <v>0</v>
      </c>
    </row>
    <row r="338" spans="1:13" x14ac:dyDescent="0.35">
      <c r="A338" s="6">
        <v>2026</v>
      </c>
      <c r="B338" s="7" t="s">
        <v>36</v>
      </c>
      <c r="C338" s="7" t="s">
        <v>47</v>
      </c>
      <c r="D338" s="7" t="s">
        <v>50</v>
      </c>
      <c r="E338" s="7">
        <v>597004.7035175052</v>
      </c>
      <c r="F338" s="14">
        <v>78168.752347720088</v>
      </c>
      <c r="G338" s="36">
        <f>Tableau2[[#This Row],[Nbr_Pers_deplacement_forcé]]/Tableau2[[#This Row],[Population]]</f>
        <v>0.13093490199852009</v>
      </c>
      <c r="H338" s="7"/>
      <c r="I338" s="7"/>
      <c r="J338" s="7">
        <f t="shared" si="15"/>
        <v>0</v>
      </c>
      <c r="K338" s="7">
        <f t="shared" si="16"/>
        <v>0</v>
      </c>
      <c r="L338" s="7">
        <f t="shared" si="17"/>
        <v>0</v>
      </c>
      <c r="M338" s="13">
        <f>(Tableau2[[#This Row],[Indicateur_poids des personne deplacés]]*40%)+(Tableau2[[#This Row],[Indicateur_Décés]]*40%)+(Tableau2[[#This Row],[Indicateur_Bléssées]]*20%)</f>
        <v>0</v>
      </c>
    </row>
    <row r="339" spans="1:13" x14ac:dyDescent="0.35">
      <c r="A339" s="6">
        <v>2026</v>
      </c>
      <c r="B339" s="7" t="s">
        <v>36</v>
      </c>
      <c r="C339" s="7" t="s">
        <v>13</v>
      </c>
      <c r="D339" s="7" t="s">
        <v>102</v>
      </c>
      <c r="E339" s="7">
        <v>118105.2253388993</v>
      </c>
      <c r="F339" s="14">
        <v>0</v>
      </c>
      <c r="G339" s="36">
        <f>Tableau2[[#This Row],[Nbr_Pers_deplacement_forcé]]/Tableau2[[#This Row],[Population]]</f>
        <v>0</v>
      </c>
      <c r="H339" s="7"/>
      <c r="I339" s="7"/>
      <c r="J339" s="7">
        <f t="shared" si="15"/>
        <v>0</v>
      </c>
      <c r="K339" s="7">
        <f t="shared" si="16"/>
        <v>0</v>
      </c>
      <c r="L339" s="7">
        <f t="shared" si="17"/>
        <v>0</v>
      </c>
      <c r="M339" s="13">
        <f>(Tableau2[[#This Row],[Indicateur_poids des personne deplacés]]*40%)+(Tableau2[[#This Row],[Indicateur_Décés]]*40%)+(Tableau2[[#This Row],[Indicateur_Bléssées]]*20%)</f>
        <v>0</v>
      </c>
    </row>
    <row r="340" spans="1:13" x14ac:dyDescent="0.35">
      <c r="A340" s="6">
        <v>2026</v>
      </c>
      <c r="B340" s="7" t="s">
        <v>36</v>
      </c>
      <c r="C340" s="7" t="s">
        <v>13</v>
      </c>
      <c r="D340" s="7" t="s">
        <v>103</v>
      </c>
      <c r="E340" s="7">
        <v>332757.69146459922</v>
      </c>
      <c r="F340" s="14">
        <v>0</v>
      </c>
      <c r="G340" s="36">
        <f>Tableau2[[#This Row],[Nbr_Pers_deplacement_forcé]]/Tableau2[[#This Row],[Population]]</f>
        <v>0</v>
      </c>
      <c r="H340" s="7"/>
      <c r="I340" s="7"/>
      <c r="J340" s="7">
        <f t="shared" si="15"/>
        <v>0</v>
      </c>
      <c r="K340" s="7">
        <f t="shared" si="16"/>
        <v>0</v>
      </c>
      <c r="L340" s="7">
        <f t="shared" si="17"/>
        <v>0</v>
      </c>
      <c r="M340" s="13">
        <f>(Tableau2[[#This Row],[Indicateur_poids des personne deplacés]]*40%)+(Tableau2[[#This Row],[Indicateur_Décés]]*40%)+(Tableau2[[#This Row],[Indicateur_Bléssées]]*20%)</f>
        <v>0</v>
      </c>
    </row>
    <row r="341" spans="1:13" x14ac:dyDescent="0.35">
      <c r="A341" s="6">
        <v>2026</v>
      </c>
      <c r="B341" s="7" t="s">
        <v>36</v>
      </c>
      <c r="C341" s="7" t="s">
        <v>13</v>
      </c>
      <c r="D341" s="7" t="s">
        <v>104</v>
      </c>
      <c r="E341" s="7">
        <v>101197.31761121287</v>
      </c>
      <c r="F341" s="14">
        <v>12495.02106155929</v>
      </c>
      <c r="G341" s="36">
        <f>Tableau2[[#This Row],[Nbr_Pers_deplacement_forcé]]/Tableau2[[#This Row],[Population]]</f>
        <v>0.12347186028747877</v>
      </c>
      <c r="H341" s="7"/>
      <c r="I341" s="7"/>
      <c r="J341" s="7">
        <f t="shared" si="15"/>
        <v>0</v>
      </c>
      <c r="K341" s="7">
        <f t="shared" si="16"/>
        <v>0</v>
      </c>
      <c r="L341" s="7">
        <f t="shared" si="17"/>
        <v>0</v>
      </c>
      <c r="M341" s="13">
        <f>(Tableau2[[#This Row],[Indicateur_poids des personne deplacés]]*40%)+(Tableau2[[#This Row],[Indicateur_Décés]]*40%)+(Tableau2[[#This Row],[Indicateur_Bléssées]]*20%)</f>
        <v>0</v>
      </c>
    </row>
    <row r="342" spans="1:13" x14ac:dyDescent="0.35">
      <c r="A342" s="6">
        <v>2026</v>
      </c>
      <c r="B342" s="7" t="s">
        <v>36</v>
      </c>
      <c r="C342" s="7" t="s">
        <v>18</v>
      </c>
      <c r="D342" s="7" t="s">
        <v>105</v>
      </c>
      <c r="E342" s="7">
        <v>194121.13155246928</v>
      </c>
      <c r="F342" s="14">
        <v>0</v>
      </c>
      <c r="G342" s="36">
        <f>Tableau2[[#This Row],[Nbr_Pers_deplacement_forcé]]/Tableau2[[#This Row],[Population]]</f>
        <v>0</v>
      </c>
      <c r="H342" s="7">
        <v>1</v>
      </c>
      <c r="I342" s="7">
        <v>4</v>
      </c>
      <c r="J342" s="7">
        <f t="shared" si="15"/>
        <v>0</v>
      </c>
      <c r="K342" s="7">
        <f t="shared" si="16"/>
        <v>1</v>
      </c>
      <c r="L342" s="7">
        <f t="shared" si="17"/>
        <v>0</v>
      </c>
      <c r="M342" s="13">
        <f>(Tableau2[[#This Row],[Indicateur_poids des personne deplacés]]*40%)+(Tableau2[[#This Row],[Indicateur_Décés]]*40%)+(Tableau2[[#This Row],[Indicateur_Bléssées]]*20%)</f>
        <v>0.4</v>
      </c>
    </row>
    <row r="343" spans="1:13" x14ac:dyDescent="0.35">
      <c r="A343" s="6">
        <v>2026</v>
      </c>
      <c r="B343" s="7" t="s">
        <v>36</v>
      </c>
      <c r="C343" s="7" t="s">
        <v>18</v>
      </c>
      <c r="D343" s="7" t="s">
        <v>51</v>
      </c>
      <c r="E343" s="7">
        <v>545488.47499299934</v>
      </c>
      <c r="F343" s="14">
        <v>288950.62594292697</v>
      </c>
      <c r="G343" s="36">
        <f>Tableau2[[#This Row],[Nbr_Pers_deplacement_forcé]]/Tableau2[[#This Row],[Population]]</f>
        <v>0.52970986407482812</v>
      </c>
      <c r="H343" s="7"/>
      <c r="I343" s="7"/>
      <c r="J343" s="7">
        <f t="shared" si="15"/>
        <v>1</v>
      </c>
      <c r="K343" s="7">
        <f t="shared" si="16"/>
        <v>0</v>
      </c>
      <c r="L343" s="7">
        <f t="shared" si="17"/>
        <v>0</v>
      </c>
      <c r="M343" s="13">
        <f>(Tableau2[[#This Row],[Indicateur_poids des personne deplacés]]*40%)+(Tableau2[[#This Row],[Indicateur_Décés]]*40%)+(Tableau2[[#This Row],[Indicateur_Bléssées]]*20%)</f>
        <v>0.4</v>
      </c>
    </row>
    <row r="344" spans="1:13" x14ac:dyDescent="0.35">
      <c r="A344" s="6">
        <v>2026</v>
      </c>
      <c r="B344" s="7" t="s">
        <v>36</v>
      </c>
      <c r="C344" s="7" t="s">
        <v>106</v>
      </c>
      <c r="D344" s="7" t="s">
        <v>107</v>
      </c>
      <c r="E344" s="7">
        <v>162291.88057754823</v>
      </c>
      <c r="F344" s="14">
        <v>0</v>
      </c>
      <c r="G344" s="36">
        <f>Tableau2[[#This Row],[Nbr_Pers_deplacement_forcé]]/Tableau2[[#This Row],[Population]]</f>
        <v>0</v>
      </c>
      <c r="H344" s="7"/>
      <c r="I344" s="7"/>
      <c r="J344" s="7">
        <f t="shared" si="15"/>
        <v>0</v>
      </c>
      <c r="K344" s="7">
        <f t="shared" si="16"/>
        <v>0</v>
      </c>
      <c r="L344" s="7">
        <f t="shared" si="17"/>
        <v>0</v>
      </c>
      <c r="M344" s="13">
        <f>(Tableau2[[#This Row],[Indicateur_poids des personne deplacés]]*40%)+(Tableau2[[#This Row],[Indicateur_Décés]]*40%)+(Tableau2[[#This Row],[Indicateur_Bléssées]]*20%)</f>
        <v>0</v>
      </c>
    </row>
    <row r="345" spans="1:13" x14ac:dyDescent="0.35">
      <c r="A345" s="6">
        <v>2026</v>
      </c>
      <c r="B345" s="7" t="s">
        <v>36</v>
      </c>
      <c r="C345" s="7" t="s">
        <v>106</v>
      </c>
      <c r="D345" s="7" t="s">
        <v>108</v>
      </c>
      <c r="E345" s="7">
        <v>469594.76914810715</v>
      </c>
      <c r="F345" s="14">
        <v>0</v>
      </c>
      <c r="G345" s="36">
        <f>Tableau2[[#This Row],[Nbr_Pers_deplacement_forcé]]/Tableau2[[#This Row],[Population]]</f>
        <v>0</v>
      </c>
      <c r="H345" s="7"/>
      <c r="I345" s="7"/>
      <c r="J345" s="7">
        <f t="shared" si="15"/>
        <v>0</v>
      </c>
      <c r="K345" s="7">
        <f t="shared" si="16"/>
        <v>0</v>
      </c>
      <c r="L345" s="7">
        <f t="shared" si="17"/>
        <v>0</v>
      </c>
      <c r="M345" s="13">
        <f>(Tableau2[[#This Row],[Indicateur_poids des personne deplacés]]*40%)+(Tableau2[[#This Row],[Indicateur_Décés]]*40%)+(Tableau2[[#This Row],[Indicateur_Bléssées]]*20%)</f>
        <v>0</v>
      </c>
    </row>
    <row r="346" spans="1:13" x14ac:dyDescent="0.35">
      <c r="A346" s="6">
        <v>2026</v>
      </c>
      <c r="B346" s="7" t="s">
        <v>36</v>
      </c>
      <c r="C346" s="7" t="s">
        <v>106</v>
      </c>
      <c r="D346" s="7" t="s">
        <v>109</v>
      </c>
      <c r="E346" s="7">
        <v>588791.53098174813</v>
      </c>
      <c r="F346" s="14">
        <v>0</v>
      </c>
      <c r="G346" s="36">
        <f>Tableau2[[#This Row],[Nbr_Pers_deplacement_forcé]]/Tableau2[[#This Row],[Population]]</f>
        <v>0</v>
      </c>
      <c r="H346" s="7"/>
      <c r="I346" s="7"/>
      <c r="J346" s="7">
        <f t="shared" si="15"/>
        <v>0</v>
      </c>
      <c r="K346" s="7">
        <f t="shared" si="16"/>
        <v>0</v>
      </c>
      <c r="L346" s="7">
        <f t="shared" si="17"/>
        <v>0</v>
      </c>
      <c r="M346" s="13">
        <f>(Tableau2[[#This Row],[Indicateur_poids des personne deplacés]]*40%)+(Tableau2[[#This Row],[Indicateur_Décés]]*40%)+(Tableau2[[#This Row],[Indicateur_Bléssées]]*20%)</f>
        <v>0</v>
      </c>
    </row>
    <row r="347" spans="1:13" x14ac:dyDescent="0.35">
      <c r="A347" s="6">
        <v>2026</v>
      </c>
      <c r="B347" s="7" t="s">
        <v>36</v>
      </c>
      <c r="C347" s="7" t="s">
        <v>29</v>
      </c>
      <c r="D347" s="7" t="s">
        <v>110</v>
      </c>
      <c r="E347" s="7">
        <v>26149.671957603248</v>
      </c>
      <c r="F347" s="14">
        <v>0</v>
      </c>
      <c r="G347" s="36">
        <f>Tableau2[[#This Row],[Nbr_Pers_deplacement_forcé]]/Tableau2[[#This Row],[Population]]</f>
        <v>0</v>
      </c>
      <c r="H347" s="7"/>
      <c r="I347" s="7"/>
      <c r="J347" s="7">
        <f t="shared" si="15"/>
        <v>0</v>
      </c>
      <c r="K347" s="7">
        <f t="shared" si="16"/>
        <v>0</v>
      </c>
      <c r="L347" s="7">
        <f t="shared" si="17"/>
        <v>0</v>
      </c>
      <c r="M347" s="13">
        <f>(Tableau2[[#This Row],[Indicateur_poids des personne deplacés]]*40%)+(Tableau2[[#This Row],[Indicateur_Décés]]*40%)+(Tableau2[[#This Row],[Indicateur_Bléssées]]*20%)</f>
        <v>0</v>
      </c>
    </row>
    <row r="348" spans="1:13" x14ac:dyDescent="0.35">
      <c r="A348" s="6">
        <v>2026</v>
      </c>
      <c r="B348" s="7" t="s">
        <v>36</v>
      </c>
      <c r="C348" s="7" t="s">
        <v>29</v>
      </c>
      <c r="D348" s="7" t="s">
        <v>111</v>
      </c>
      <c r="E348" s="7">
        <v>20171.151266650493</v>
      </c>
      <c r="F348" s="14">
        <v>0</v>
      </c>
      <c r="G348" s="36">
        <f>Tableau2[[#This Row],[Nbr_Pers_deplacement_forcé]]/Tableau2[[#This Row],[Population]]</f>
        <v>0</v>
      </c>
      <c r="H348" s="7"/>
      <c r="I348" s="7"/>
      <c r="J348" s="7">
        <f t="shared" si="15"/>
        <v>0</v>
      </c>
      <c r="K348" s="7">
        <f t="shared" si="16"/>
        <v>0</v>
      </c>
      <c r="L348" s="7">
        <f t="shared" si="17"/>
        <v>0</v>
      </c>
      <c r="M348" s="13">
        <f>(Tableau2[[#This Row],[Indicateur_poids des personne deplacés]]*40%)+(Tableau2[[#This Row],[Indicateur_Décés]]*40%)+(Tableau2[[#This Row],[Indicateur_Bléssées]]*20%)</f>
        <v>0</v>
      </c>
    </row>
    <row r="349" spans="1:13" x14ac:dyDescent="0.35">
      <c r="A349" s="6">
        <v>2026</v>
      </c>
      <c r="B349" s="7" t="s">
        <v>36</v>
      </c>
      <c r="C349" s="7" t="s">
        <v>12</v>
      </c>
      <c r="D349" s="7" t="s">
        <v>112</v>
      </c>
      <c r="E349" s="7">
        <v>307509.71055853961</v>
      </c>
      <c r="F349" s="14">
        <v>0</v>
      </c>
      <c r="G349" s="36">
        <f>Tableau2[[#This Row],[Nbr_Pers_deplacement_forcé]]/Tableau2[[#This Row],[Population]]</f>
        <v>0</v>
      </c>
      <c r="H349" s="7"/>
      <c r="I349" s="7"/>
      <c r="J349" s="7">
        <f t="shared" si="15"/>
        <v>0</v>
      </c>
      <c r="K349" s="7">
        <f t="shared" si="16"/>
        <v>0</v>
      </c>
      <c r="L349" s="7">
        <f t="shared" si="17"/>
        <v>0</v>
      </c>
      <c r="M349" s="13">
        <f>(Tableau2[[#This Row],[Indicateur_poids des personne deplacés]]*40%)+(Tableau2[[#This Row],[Indicateur_Décés]]*40%)+(Tableau2[[#This Row],[Indicateur_Bléssées]]*20%)</f>
        <v>0</v>
      </c>
    </row>
    <row r="350" spans="1:13" x14ac:dyDescent="0.35">
      <c r="A350" s="6">
        <v>2026</v>
      </c>
      <c r="B350" s="7" t="s">
        <v>36</v>
      </c>
      <c r="C350" s="7" t="s">
        <v>12</v>
      </c>
      <c r="D350" s="7" t="s">
        <v>52</v>
      </c>
      <c r="E350" s="7">
        <v>326335.58215191436</v>
      </c>
      <c r="F350" s="14">
        <v>155188.31337190501</v>
      </c>
      <c r="G350" s="36">
        <f>Tableau2[[#This Row],[Nbr_Pers_deplacement_forcé]]/Tableau2[[#This Row],[Population]]</f>
        <v>0.47554824499543052</v>
      </c>
      <c r="H350" s="7">
        <v>10</v>
      </c>
      <c r="I350" s="7">
        <v>42</v>
      </c>
      <c r="J350" s="7">
        <f t="shared" si="15"/>
        <v>1</v>
      </c>
      <c r="K350" s="7">
        <f t="shared" si="16"/>
        <v>1</v>
      </c>
      <c r="L350" s="7">
        <f t="shared" si="17"/>
        <v>0</v>
      </c>
      <c r="M350" s="13">
        <f>(Tableau2[[#This Row],[Indicateur_poids des personne deplacés]]*40%)+(Tableau2[[#This Row],[Indicateur_Décés]]*40%)+(Tableau2[[#This Row],[Indicateur_Bléssées]]*20%)</f>
        <v>0.8</v>
      </c>
    </row>
    <row r="351" spans="1:13" x14ac:dyDescent="0.35">
      <c r="A351" s="6">
        <v>2026</v>
      </c>
      <c r="B351" s="7" t="s">
        <v>36</v>
      </c>
      <c r="C351" s="7" t="s">
        <v>12</v>
      </c>
      <c r="D351" s="7" t="s">
        <v>113</v>
      </c>
      <c r="E351" s="7">
        <v>254210.8787674937</v>
      </c>
      <c r="F351" s="14">
        <v>163843.21600442301</v>
      </c>
      <c r="G351" s="36">
        <f>Tableau2[[#This Row],[Nbr_Pers_deplacement_forcé]]/Tableau2[[#This Row],[Population]]</f>
        <v>0.64451693333815685</v>
      </c>
      <c r="H351" s="7">
        <v>0</v>
      </c>
      <c r="I351" s="7">
        <v>6</v>
      </c>
      <c r="J351" s="7">
        <f t="shared" si="15"/>
        <v>1</v>
      </c>
      <c r="K351" s="7">
        <f t="shared" si="16"/>
        <v>0</v>
      </c>
      <c r="L351" s="7">
        <f t="shared" si="17"/>
        <v>0</v>
      </c>
      <c r="M351" s="13">
        <f>(Tableau2[[#This Row],[Indicateur_poids des personne deplacés]]*40%)+(Tableau2[[#This Row],[Indicateur_Décés]]*40%)+(Tableau2[[#This Row],[Indicateur_Bléssées]]*20%)</f>
        <v>0.4</v>
      </c>
    </row>
    <row r="352" spans="1:13" x14ac:dyDescent="0.35">
      <c r="A352" s="6">
        <v>2026</v>
      </c>
      <c r="B352" s="7" t="s">
        <v>36</v>
      </c>
      <c r="C352" s="7" t="s">
        <v>12</v>
      </c>
      <c r="D352" s="7" t="s">
        <v>114</v>
      </c>
      <c r="E352" s="7">
        <v>36793.336856586582</v>
      </c>
      <c r="F352" s="14"/>
      <c r="G352" s="36">
        <f>Tableau2[[#This Row],[Nbr_Pers_deplacement_forcé]]/Tableau2[[#This Row],[Population]]</f>
        <v>0</v>
      </c>
      <c r="H352" s="7"/>
      <c r="I352" s="7"/>
      <c r="J352" s="7">
        <f t="shared" si="15"/>
        <v>0</v>
      </c>
      <c r="K352" s="7">
        <f t="shared" si="16"/>
        <v>0</v>
      </c>
      <c r="L352" s="7">
        <f t="shared" si="17"/>
        <v>0</v>
      </c>
      <c r="M352" s="13">
        <f>(Tableau2[[#This Row],[Indicateur_poids des personne deplacés]]*40%)+(Tableau2[[#This Row],[Indicateur_Décés]]*40%)+(Tableau2[[#This Row],[Indicateur_Bléssées]]*20%)</f>
        <v>0</v>
      </c>
    </row>
    <row r="353" spans="1:13" hidden="1" x14ac:dyDescent="0.35">
      <c r="A353" s="6"/>
      <c r="B353" s="7"/>
      <c r="C353" s="7"/>
      <c r="D353" s="7"/>
      <c r="E353" s="7"/>
      <c r="F353" s="14"/>
      <c r="G353" s="14" t="e">
        <f>Tableau2[[#This Row],[Nbr_Pers_deplacement_forcé]]/Tableau2[[#This Row],[Population]]</f>
        <v>#DIV/0!</v>
      </c>
      <c r="H353" s="7"/>
      <c r="I353" s="7"/>
      <c r="J353" s="7" t="e">
        <f t="shared" si="15"/>
        <v>#DIV/0!</v>
      </c>
      <c r="K353" s="7"/>
      <c r="L353" s="7">
        <f t="shared" si="17"/>
        <v>0</v>
      </c>
      <c r="M353" s="13" t="e">
        <f>(Tableau2[[#This Row],[Indicateur_poids des personne deplacés]]*40%)+(Tableau2[[#This Row],[Indicateur_Décés]]*40%)+(Tableau2[[#This Row],[Indicateur_Bléssées]]*20%)</f>
        <v>#DIV/0!</v>
      </c>
    </row>
    <row r="354" spans="1:13" hidden="1" x14ac:dyDescent="0.35">
      <c r="A354" s="10"/>
      <c r="B354" s="11"/>
      <c r="C354" s="11"/>
      <c r="D354" s="11"/>
      <c r="E354" s="11"/>
      <c r="F354" s="15"/>
      <c r="G354" s="15" t="e">
        <f>Tableau2[[#This Row],[Nbr_Pers_deplacement_forcé]]/Tableau2[[#This Row],[Population]]</f>
        <v>#DIV/0!</v>
      </c>
      <c r="H354" s="11"/>
      <c r="I354" s="11"/>
      <c r="J354" s="11" t="e">
        <f t="shared" si="15"/>
        <v>#DIV/0!</v>
      </c>
      <c r="K354" s="11"/>
      <c r="L354" s="11">
        <f t="shared" si="17"/>
        <v>0</v>
      </c>
      <c r="M354" s="13" t="e">
        <f>(Tableau2[[#This Row],[Indicateur_poids des personne deplacés]]*40%)+(Tableau2[[#This Row],[Indicateur_Décés]]*40%)+(Tableau2[[#This Row],[Indicateur_Bléssées]]*20%)</f>
        <v>#DIV/0!</v>
      </c>
    </row>
  </sheetData>
  <mergeCells count="3">
    <mergeCell ref="F1:I1"/>
    <mergeCell ref="J1:L1"/>
    <mergeCell ref="A1:D1"/>
  </mergeCell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B4053-E23B-4DD7-87FE-EC9D481EC614}">
  <dimension ref="A1:I900"/>
  <sheetViews>
    <sheetView workbookViewId="0">
      <pane xSplit="4" ySplit="2" topLeftCell="G239" activePane="bottomRight" state="frozen"/>
      <selection pane="topRight" activeCell="E1" sqref="E1"/>
      <selection pane="bottomLeft" activeCell="A3" sqref="A3"/>
      <selection pane="bottomRight" activeCell="G255" sqref="G255"/>
    </sheetView>
  </sheetViews>
  <sheetFormatPr baseColWidth="10" defaultRowHeight="14.5" x14ac:dyDescent="0.35"/>
  <cols>
    <col min="1" max="1" width="11.36328125" customWidth="1"/>
    <col min="2" max="2" width="21.90625" customWidth="1"/>
    <col min="3" max="3" width="22.6328125" customWidth="1"/>
    <col min="4" max="4" width="23.26953125" customWidth="1"/>
    <col min="5" max="5" width="27.26953125" customWidth="1"/>
    <col min="7" max="7" width="25.81640625" customWidth="1"/>
    <col min="8" max="8" width="29.54296875" customWidth="1"/>
    <col min="9" max="9" width="20.54296875" customWidth="1"/>
  </cols>
  <sheetData>
    <row r="1" spans="1:9" x14ac:dyDescent="0.35">
      <c r="A1" s="55" t="s">
        <v>804</v>
      </c>
      <c r="B1" s="55"/>
      <c r="C1" s="55"/>
      <c r="D1" s="55"/>
      <c r="E1" s="56" t="s">
        <v>121</v>
      </c>
      <c r="F1" s="56"/>
      <c r="G1" s="57" t="s">
        <v>32</v>
      </c>
      <c r="H1" s="57"/>
      <c r="I1" s="37" t="s">
        <v>33</v>
      </c>
    </row>
    <row r="2" spans="1:9" ht="72" customHeight="1" x14ac:dyDescent="0.35">
      <c r="A2" s="18" t="s">
        <v>0</v>
      </c>
      <c r="B2" s="18" t="s">
        <v>1</v>
      </c>
      <c r="C2" s="18" t="s">
        <v>10</v>
      </c>
      <c r="D2" s="18" t="s">
        <v>34</v>
      </c>
      <c r="E2" s="18" t="s">
        <v>116</v>
      </c>
      <c r="F2" s="18" t="s">
        <v>4</v>
      </c>
      <c r="G2" s="19" t="s">
        <v>117</v>
      </c>
      <c r="H2" s="19" t="s">
        <v>8</v>
      </c>
      <c r="I2" s="39" t="s">
        <v>9</v>
      </c>
    </row>
    <row r="3" spans="1:9" hidden="1" x14ac:dyDescent="0.35">
      <c r="A3" s="5">
        <v>2022</v>
      </c>
      <c r="B3" t="s">
        <v>122</v>
      </c>
      <c r="C3" t="s">
        <v>26</v>
      </c>
      <c r="D3" t="s">
        <v>57</v>
      </c>
      <c r="E3">
        <v>8</v>
      </c>
      <c r="G3">
        <f t="shared" ref="G3:G66" si="0">IF(E3&gt;0,1,0)</f>
        <v>1</v>
      </c>
      <c r="H3">
        <f t="shared" ref="H3:H66" si="1">IF(F3&gt;0,1,0)</f>
        <v>0</v>
      </c>
      <c r="I3" s="20">
        <f>(Tableau3[[#This Row],[Indicateur_Cas]]*50%)+(Tableau3[[#This Row],[Indicateur_Décés]]*50%)</f>
        <v>0.5</v>
      </c>
    </row>
    <row r="4" spans="1:9" hidden="1" x14ac:dyDescent="0.35">
      <c r="A4" s="5">
        <v>2022</v>
      </c>
      <c r="B4" t="s">
        <v>123</v>
      </c>
      <c r="C4" t="s">
        <v>26</v>
      </c>
      <c r="D4" t="s">
        <v>57</v>
      </c>
      <c r="G4">
        <f t="shared" si="0"/>
        <v>0</v>
      </c>
      <c r="H4">
        <f t="shared" si="1"/>
        <v>0</v>
      </c>
      <c r="I4" s="20">
        <f>(Tableau3[[#This Row],[Indicateur_Cas]]*50%)+(Tableau3[[#This Row],[Indicateur_Décés]]*50%)</f>
        <v>0</v>
      </c>
    </row>
    <row r="5" spans="1:9" hidden="1" x14ac:dyDescent="0.35">
      <c r="A5">
        <v>2022</v>
      </c>
      <c r="B5" t="s">
        <v>122</v>
      </c>
      <c r="C5" t="s">
        <v>26</v>
      </c>
      <c r="D5" t="s">
        <v>58</v>
      </c>
      <c r="E5">
        <v>3</v>
      </c>
      <c r="G5">
        <f t="shared" si="0"/>
        <v>1</v>
      </c>
      <c r="H5">
        <f t="shared" si="1"/>
        <v>0</v>
      </c>
      <c r="I5" s="20">
        <f>(Tableau3[[#This Row],[Indicateur_Cas]]*50%)+(Tableau3[[#This Row],[Indicateur_Décés]]*50%)</f>
        <v>0.5</v>
      </c>
    </row>
    <row r="6" spans="1:9" hidden="1" x14ac:dyDescent="0.35">
      <c r="A6">
        <v>2022</v>
      </c>
      <c r="B6" t="s">
        <v>123</v>
      </c>
      <c r="C6" t="s">
        <v>26</v>
      </c>
      <c r="D6" t="s">
        <v>58</v>
      </c>
      <c r="G6">
        <f t="shared" si="0"/>
        <v>0</v>
      </c>
      <c r="H6">
        <f t="shared" si="1"/>
        <v>0</v>
      </c>
      <c r="I6" s="20">
        <f>(Tableau3[[#This Row],[Indicateur_Cas]]*50%)+(Tableau3[[#This Row],[Indicateur_Décés]]*50%)</f>
        <v>0</v>
      </c>
    </row>
    <row r="7" spans="1:9" hidden="1" x14ac:dyDescent="0.35">
      <c r="A7">
        <v>2022</v>
      </c>
      <c r="B7" t="s">
        <v>122</v>
      </c>
      <c r="C7" t="s">
        <v>26</v>
      </c>
      <c r="D7" t="s">
        <v>59</v>
      </c>
      <c r="E7">
        <v>3</v>
      </c>
      <c r="G7">
        <f t="shared" si="0"/>
        <v>1</v>
      </c>
      <c r="H7">
        <f t="shared" si="1"/>
        <v>0</v>
      </c>
      <c r="I7" s="20">
        <f>(Tableau3[[#This Row],[Indicateur_Cas]]*50%)+(Tableau3[[#This Row],[Indicateur_Décés]]*50%)</f>
        <v>0.5</v>
      </c>
    </row>
    <row r="8" spans="1:9" hidden="1" x14ac:dyDescent="0.35">
      <c r="A8">
        <v>2022</v>
      </c>
      <c r="B8" t="s">
        <v>123</v>
      </c>
      <c r="C8" t="s">
        <v>26</v>
      </c>
      <c r="D8" t="s">
        <v>59</v>
      </c>
      <c r="G8">
        <f t="shared" si="0"/>
        <v>0</v>
      </c>
      <c r="H8">
        <f t="shared" si="1"/>
        <v>0</v>
      </c>
      <c r="I8" s="20">
        <f>(Tableau3[[#This Row],[Indicateur_Cas]]*50%)+(Tableau3[[#This Row],[Indicateur_Décés]]*50%)</f>
        <v>0</v>
      </c>
    </row>
    <row r="9" spans="1:9" hidden="1" x14ac:dyDescent="0.35">
      <c r="A9">
        <v>2022</v>
      </c>
      <c r="B9" t="s">
        <v>122</v>
      </c>
      <c r="C9" t="s">
        <v>17</v>
      </c>
      <c r="D9" t="s">
        <v>60</v>
      </c>
      <c r="E9">
        <v>53</v>
      </c>
      <c r="G9">
        <f t="shared" si="0"/>
        <v>1</v>
      </c>
      <c r="H9">
        <f t="shared" si="1"/>
        <v>0</v>
      </c>
      <c r="I9" s="20">
        <f>(Tableau3[[#This Row],[Indicateur_Cas]]*50%)+(Tableau3[[#This Row],[Indicateur_Décés]]*50%)</f>
        <v>0.5</v>
      </c>
    </row>
    <row r="10" spans="1:9" hidden="1" x14ac:dyDescent="0.35">
      <c r="A10">
        <v>2022</v>
      </c>
      <c r="B10" t="s">
        <v>123</v>
      </c>
      <c r="C10" t="s">
        <v>17</v>
      </c>
      <c r="D10" t="s">
        <v>60</v>
      </c>
      <c r="E10">
        <v>9</v>
      </c>
      <c r="G10">
        <f t="shared" si="0"/>
        <v>1</v>
      </c>
      <c r="H10">
        <f t="shared" si="1"/>
        <v>0</v>
      </c>
      <c r="I10" s="20">
        <f>(Tableau3[[#This Row],[Indicateur_Cas]]*50%)+(Tableau3[[#This Row],[Indicateur_Décés]]*50%)</f>
        <v>0.5</v>
      </c>
    </row>
    <row r="11" spans="1:9" hidden="1" x14ac:dyDescent="0.35">
      <c r="A11">
        <v>2022</v>
      </c>
      <c r="B11" t="s">
        <v>122</v>
      </c>
      <c r="C11" t="s">
        <v>17</v>
      </c>
      <c r="D11" t="s">
        <v>61</v>
      </c>
      <c r="E11">
        <v>11</v>
      </c>
      <c r="G11">
        <f t="shared" si="0"/>
        <v>1</v>
      </c>
      <c r="H11">
        <f t="shared" si="1"/>
        <v>0</v>
      </c>
      <c r="I11" s="20">
        <f>(Tableau3[[#This Row],[Indicateur_Cas]]*50%)+(Tableau3[[#This Row],[Indicateur_Décés]]*50%)</f>
        <v>0.5</v>
      </c>
    </row>
    <row r="12" spans="1:9" hidden="1" x14ac:dyDescent="0.35">
      <c r="A12">
        <v>2022</v>
      </c>
      <c r="B12" t="s">
        <v>123</v>
      </c>
      <c r="C12" t="s">
        <v>17</v>
      </c>
      <c r="D12" t="s">
        <v>61</v>
      </c>
      <c r="E12">
        <v>9</v>
      </c>
      <c r="G12">
        <f t="shared" si="0"/>
        <v>1</v>
      </c>
      <c r="H12">
        <f t="shared" si="1"/>
        <v>0</v>
      </c>
      <c r="I12" s="20">
        <f>(Tableau3[[#This Row],[Indicateur_Cas]]*50%)+(Tableau3[[#This Row],[Indicateur_Décés]]*50%)</f>
        <v>0.5</v>
      </c>
    </row>
    <row r="13" spans="1:9" hidden="1" x14ac:dyDescent="0.35">
      <c r="A13">
        <v>2022</v>
      </c>
      <c r="B13" t="s">
        <v>122</v>
      </c>
      <c r="C13" t="s">
        <v>17</v>
      </c>
      <c r="D13" t="s">
        <v>62</v>
      </c>
      <c r="E13">
        <v>9</v>
      </c>
      <c r="G13">
        <f t="shared" si="0"/>
        <v>1</v>
      </c>
      <c r="H13">
        <f t="shared" si="1"/>
        <v>0</v>
      </c>
      <c r="I13" s="20">
        <f>(Tableau3[[#This Row],[Indicateur_Cas]]*50%)+(Tableau3[[#This Row],[Indicateur_Décés]]*50%)</f>
        <v>0.5</v>
      </c>
    </row>
    <row r="14" spans="1:9" hidden="1" x14ac:dyDescent="0.35">
      <c r="A14">
        <v>2022</v>
      </c>
      <c r="B14" t="s">
        <v>123</v>
      </c>
      <c r="C14" t="s">
        <v>17</v>
      </c>
      <c r="D14" t="s">
        <v>62</v>
      </c>
      <c r="E14">
        <v>2</v>
      </c>
      <c r="G14">
        <f t="shared" si="0"/>
        <v>1</v>
      </c>
      <c r="H14">
        <f t="shared" si="1"/>
        <v>0</v>
      </c>
      <c r="I14" s="20">
        <f>(Tableau3[[#This Row],[Indicateur_Cas]]*50%)+(Tableau3[[#This Row],[Indicateur_Décés]]*50%)</f>
        <v>0.5</v>
      </c>
    </row>
    <row r="15" spans="1:9" hidden="1" x14ac:dyDescent="0.35">
      <c r="A15">
        <v>2022</v>
      </c>
      <c r="B15" t="s">
        <v>122</v>
      </c>
      <c r="C15" t="s">
        <v>20</v>
      </c>
      <c r="D15" t="s">
        <v>63</v>
      </c>
      <c r="E15">
        <v>4</v>
      </c>
      <c r="G15">
        <f t="shared" si="0"/>
        <v>1</v>
      </c>
      <c r="H15">
        <f t="shared" si="1"/>
        <v>0</v>
      </c>
      <c r="I15" s="20">
        <f>(Tableau3[[#This Row],[Indicateur_Cas]]*50%)+(Tableau3[[#This Row],[Indicateur_Décés]]*50%)</f>
        <v>0.5</v>
      </c>
    </row>
    <row r="16" spans="1:9" hidden="1" x14ac:dyDescent="0.35">
      <c r="A16">
        <v>2022</v>
      </c>
      <c r="B16" t="s">
        <v>123</v>
      </c>
      <c r="C16" t="s">
        <v>20</v>
      </c>
      <c r="D16" t="s">
        <v>63</v>
      </c>
      <c r="G16">
        <f t="shared" si="0"/>
        <v>0</v>
      </c>
      <c r="H16">
        <f t="shared" si="1"/>
        <v>0</v>
      </c>
      <c r="I16" s="20">
        <f>(Tableau3[[#This Row],[Indicateur_Cas]]*50%)+(Tableau3[[#This Row],[Indicateur_Décés]]*50%)</f>
        <v>0</v>
      </c>
    </row>
    <row r="17" spans="1:9" hidden="1" x14ac:dyDescent="0.35">
      <c r="A17">
        <v>2022</v>
      </c>
      <c r="B17" t="s">
        <v>122</v>
      </c>
      <c r="C17" t="s">
        <v>20</v>
      </c>
      <c r="D17" t="s">
        <v>64</v>
      </c>
      <c r="G17">
        <f t="shared" si="0"/>
        <v>0</v>
      </c>
      <c r="H17">
        <f t="shared" si="1"/>
        <v>0</v>
      </c>
      <c r="I17" s="20">
        <f>(Tableau3[[#This Row],[Indicateur_Cas]]*50%)+(Tableau3[[#This Row],[Indicateur_Décés]]*50%)</f>
        <v>0</v>
      </c>
    </row>
    <row r="18" spans="1:9" hidden="1" x14ac:dyDescent="0.35">
      <c r="A18">
        <v>2022</v>
      </c>
      <c r="B18" t="s">
        <v>123</v>
      </c>
      <c r="C18" t="s">
        <v>20</v>
      </c>
      <c r="D18" t="s">
        <v>64</v>
      </c>
      <c r="G18">
        <f t="shared" si="0"/>
        <v>0</v>
      </c>
      <c r="H18">
        <f t="shared" si="1"/>
        <v>0</v>
      </c>
      <c r="I18" s="20">
        <f>(Tableau3[[#This Row],[Indicateur_Cas]]*50%)+(Tableau3[[#This Row],[Indicateur_Décés]]*50%)</f>
        <v>0</v>
      </c>
    </row>
    <row r="19" spans="1:9" hidden="1" x14ac:dyDescent="0.35">
      <c r="A19">
        <v>2022</v>
      </c>
      <c r="B19" t="s">
        <v>122</v>
      </c>
      <c r="C19" t="s">
        <v>28</v>
      </c>
      <c r="D19" t="s">
        <v>65</v>
      </c>
      <c r="E19">
        <v>28</v>
      </c>
      <c r="G19">
        <f t="shared" si="0"/>
        <v>1</v>
      </c>
      <c r="H19">
        <f t="shared" si="1"/>
        <v>0</v>
      </c>
      <c r="I19" s="20">
        <f>(Tableau3[[#This Row],[Indicateur_Cas]]*50%)+(Tableau3[[#This Row],[Indicateur_Décés]]*50%)</f>
        <v>0.5</v>
      </c>
    </row>
    <row r="20" spans="1:9" hidden="1" x14ac:dyDescent="0.35">
      <c r="A20">
        <v>2022</v>
      </c>
      <c r="B20" t="s">
        <v>123</v>
      </c>
      <c r="C20" t="s">
        <v>28</v>
      </c>
      <c r="D20" t="s">
        <v>65</v>
      </c>
      <c r="E20">
        <v>1</v>
      </c>
      <c r="G20">
        <f t="shared" si="0"/>
        <v>1</v>
      </c>
      <c r="H20">
        <f t="shared" si="1"/>
        <v>0</v>
      </c>
      <c r="I20" s="20">
        <f>(Tableau3[[#This Row],[Indicateur_Cas]]*50%)+(Tableau3[[#This Row],[Indicateur_Décés]]*50%)</f>
        <v>0.5</v>
      </c>
    </row>
    <row r="21" spans="1:9" hidden="1" x14ac:dyDescent="0.35">
      <c r="A21">
        <v>2022</v>
      </c>
      <c r="B21" t="s">
        <v>122</v>
      </c>
      <c r="C21" t="s">
        <v>28</v>
      </c>
      <c r="D21" t="s">
        <v>66</v>
      </c>
      <c r="E21">
        <v>10</v>
      </c>
      <c r="G21">
        <f t="shared" si="0"/>
        <v>1</v>
      </c>
      <c r="H21">
        <f t="shared" si="1"/>
        <v>0</v>
      </c>
      <c r="I21" s="20">
        <f>(Tableau3[[#This Row],[Indicateur_Cas]]*50%)+(Tableau3[[#This Row],[Indicateur_Décés]]*50%)</f>
        <v>0.5</v>
      </c>
    </row>
    <row r="22" spans="1:9" hidden="1" x14ac:dyDescent="0.35">
      <c r="A22">
        <v>2022</v>
      </c>
      <c r="B22" t="s">
        <v>123</v>
      </c>
      <c r="C22" t="s">
        <v>28</v>
      </c>
      <c r="D22" t="s">
        <v>66</v>
      </c>
      <c r="E22">
        <v>1</v>
      </c>
      <c r="G22">
        <f t="shared" si="0"/>
        <v>1</v>
      </c>
      <c r="H22">
        <f t="shared" si="1"/>
        <v>0</v>
      </c>
      <c r="I22" s="20">
        <f>(Tableau3[[#This Row],[Indicateur_Cas]]*50%)+(Tableau3[[#This Row],[Indicateur_Décés]]*50%)</f>
        <v>0.5</v>
      </c>
    </row>
    <row r="23" spans="1:9" hidden="1" x14ac:dyDescent="0.35">
      <c r="A23">
        <v>2022</v>
      </c>
      <c r="B23" t="s">
        <v>122</v>
      </c>
      <c r="C23" t="s">
        <v>28</v>
      </c>
      <c r="D23" t="s">
        <v>67</v>
      </c>
      <c r="E23">
        <v>26</v>
      </c>
      <c r="G23">
        <f t="shared" si="0"/>
        <v>1</v>
      </c>
      <c r="H23">
        <f t="shared" si="1"/>
        <v>0</v>
      </c>
      <c r="I23" s="20">
        <f>(Tableau3[[#This Row],[Indicateur_Cas]]*50%)+(Tableau3[[#This Row],[Indicateur_Décés]]*50%)</f>
        <v>0.5</v>
      </c>
    </row>
    <row r="24" spans="1:9" hidden="1" x14ac:dyDescent="0.35">
      <c r="A24">
        <v>2022</v>
      </c>
      <c r="B24" t="s">
        <v>123</v>
      </c>
      <c r="C24" t="s">
        <v>28</v>
      </c>
      <c r="D24" t="s">
        <v>67</v>
      </c>
      <c r="G24">
        <f t="shared" si="0"/>
        <v>0</v>
      </c>
      <c r="H24">
        <f t="shared" si="1"/>
        <v>0</v>
      </c>
      <c r="I24" s="20">
        <f>(Tableau3[[#This Row],[Indicateur_Cas]]*50%)+(Tableau3[[#This Row],[Indicateur_Décés]]*50%)</f>
        <v>0</v>
      </c>
    </row>
    <row r="25" spans="1:9" hidden="1" x14ac:dyDescent="0.35">
      <c r="A25">
        <v>2022</v>
      </c>
      <c r="B25" t="s">
        <v>122</v>
      </c>
      <c r="C25" t="s">
        <v>21</v>
      </c>
      <c r="D25" t="s">
        <v>37</v>
      </c>
      <c r="E25">
        <v>3</v>
      </c>
      <c r="G25">
        <f t="shared" si="0"/>
        <v>1</v>
      </c>
      <c r="H25">
        <f t="shared" si="1"/>
        <v>0</v>
      </c>
      <c r="I25" s="20">
        <f>(Tableau3[[#This Row],[Indicateur_Cas]]*50%)+(Tableau3[[#This Row],[Indicateur_Décés]]*50%)</f>
        <v>0.5</v>
      </c>
    </row>
    <row r="26" spans="1:9" hidden="1" x14ac:dyDescent="0.35">
      <c r="A26">
        <v>2022</v>
      </c>
      <c r="B26" t="s">
        <v>123</v>
      </c>
      <c r="C26" t="s">
        <v>21</v>
      </c>
      <c r="D26" t="s">
        <v>37</v>
      </c>
      <c r="G26">
        <f t="shared" si="0"/>
        <v>0</v>
      </c>
      <c r="H26">
        <f t="shared" si="1"/>
        <v>0</v>
      </c>
      <c r="I26" s="20">
        <f>(Tableau3[[#This Row],[Indicateur_Cas]]*50%)+(Tableau3[[#This Row],[Indicateur_Décés]]*50%)</f>
        <v>0</v>
      </c>
    </row>
    <row r="27" spans="1:9" hidden="1" x14ac:dyDescent="0.35">
      <c r="A27">
        <v>2022</v>
      </c>
      <c r="B27" t="s">
        <v>122</v>
      </c>
      <c r="C27" t="s">
        <v>21</v>
      </c>
      <c r="D27" t="s">
        <v>68</v>
      </c>
      <c r="E27">
        <v>4</v>
      </c>
      <c r="G27">
        <f t="shared" si="0"/>
        <v>1</v>
      </c>
      <c r="H27">
        <f t="shared" si="1"/>
        <v>0</v>
      </c>
      <c r="I27" s="20">
        <f>(Tableau3[[#This Row],[Indicateur_Cas]]*50%)+(Tableau3[[#This Row],[Indicateur_Décés]]*50%)</f>
        <v>0.5</v>
      </c>
    </row>
    <row r="28" spans="1:9" hidden="1" x14ac:dyDescent="0.35">
      <c r="A28">
        <v>2022</v>
      </c>
      <c r="B28" t="s">
        <v>123</v>
      </c>
      <c r="C28" t="s">
        <v>21</v>
      </c>
      <c r="D28" t="s">
        <v>68</v>
      </c>
      <c r="G28">
        <f t="shared" si="0"/>
        <v>0</v>
      </c>
      <c r="H28">
        <f t="shared" si="1"/>
        <v>0</v>
      </c>
      <c r="I28" s="20">
        <f>(Tableau3[[#This Row],[Indicateur_Cas]]*50%)+(Tableau3[[#This Row],[Indicateur_Décés]]*50%)</f>
        <v>0</v>
      </c>
    </row>
    <row r="29" spans="1:9" hidden="1" x14ac:dyDescent="0.35">
      <c r="A29">
        <v>2022</v>
      </c>
      <c r="B29" t="s">
        <v>122</v>
      </c>
      <c r="C29" t="s">
        <v>27</v>
      </c>
      <c r="D29" t="s">
        <v>69</v>
      </c>
      <c r="E29">
        <v>9</v>
      </c>
      <c r="G29">
        <f t="shared" si="0"/>
        <v>1</v>
      </c>
      <c r="H29">
        <f t="shared" si="1"/>
        <v>0</v>
      </c>
      <c r="I29" s="20">
        <f>(Tableau3[[#This Row],[Indicateur_Cas]]*50%)+(Tableau3[[#This Row],[Indicateur_Décés]]*50%)</f>
        <v>0.5</v>
      </c>
    </row>
    <row r="30" spans="1:9" hidden="1" x14ac:dyDescent="0.35">
      <c r="A30">
        <v>2022</v>
      </c>
      <c r="B30" t="s">
        <v>123</v>
      </c>
      <c r="C30" t="s">
        <v>27</v>
      </c>
      <c r="D30" t="s">
        <v>69</v>
      </c>
      <c r="G30">
        <f t="shared" si="0"/>
        <v>0</v>
      </c>
      <c r="H30">
        <f t="shared" si="1"/>
        <v>0</v>
      </c>
      <c r="I30" s="20">
        <f>(Tableau3[[#This Row],[Indicateur_Cas]]*50%)+(Tableau3[[#This Row],[Indicateur_Décés]]*50%)</f>
        <v>0</v>
      </c>
    </row>
    <row r="31" spans="1:9" hidden="1" x14ac:dyDescent="0.35">
      <c r="A31">
        <v>2022</v>
      </c>
      <c r="B31" t="s">
        <v>122</v>
      </c>
      <c r="C31" t="s">
        <v>27</v>
      </c>
      <c r="D31" t="s">
        <v>70</v>
      </c>
      <c r="G31">
        <f t="shared" si="0"/>
        <v>0</v>
      </c>
      <c r="H31">
        <f t="shared" si="1"/>
        <v>0</v>
      </c>
      <c r="I31" s="20">
        <f>(Tableau3[[#This Row],[Indicateur_Cas]]*50%)+(Tableau3[[#This Row],[Indicateur_Décés]]*50%)</f>
        <v>0</v>
      </c>
    </row>
    <row r="32" spans="1:9" hidden="1" x14ac:dyDescent="0.35">
      <c r="A32">
        <v>2022</v>
      </c>
      <c r="B32" t="s">
        <v>123</v>
      </c>
      <c r="C32" t="s">
        <v>27</v>
      </c>
      <c r="D32" t="s">
        <v>70</v>
      </c>
      <c r="G32">
        <f t="shared" si="0"/>
        <v>0</v>
      </c>
      <c r="H32">
        <f t="shared" si="1"/>
        <v>0</v>
      </c>
      <c r="I32" s="20">
        <f>(Tableau3[[#This Row],[Indicateur_Cas]]*50%)+(Tableau3[[#This Row],[Indicateur_Décés]]*50%)</f>
        <v>0</v>
      </c>
    </row>
    <row r="33" spans="1:9" hidden="1" x14ac:dyDescent="0.35">
      <c r="A33">
        <v>2022</v>
      </c>
      <c r="B33" t="s">
        <v>122</v>
      </c>
      <c r="C33" t="s">
        <v>38</v>
      </c>
      <c r="D33" t="s">
        <v>71</v>
      </c>
      <c r="E33">
        <v>10</v>
      </c>
      <c r="G33">
        <f t="shared" si="0"/>
        <v>1</v>
      </c>
      <c r="H33">
        <f t="shared" si="1"/>
        <v>0</v>
      </c>
      <c r="I33" s="20">
        <f>(Tableau3[[#This Row],[Indicateur_Cas]]*50%)+(Tableau3[[#This Row],[Indicateur_Décés]]*50%)</f>
        <v>0.5</v>
      </c>
    </row>
    <row r="34" spans="1:9" hidden="1" x14ac:dyDescent="0.35">
      <c r="A34">
        <v>2022</v>
      </c>
      <c r="B34" t="s">
        <v>123</v>
      </c>
      <c r="C34" t="s">
        <v>38</v>
      </c>
      <c r="D34" t="s">
        <v>71</v>
      </c>
      <c r="G34">
        <f t="shared" si="0"/>
        <v>0</v>
      </c>
      <c r="H34">
        <f t="shared" si="1"/>
        <v>0</v>
      </c>
      <c r="I34" s="20">
        <f>(Tableau3[[#This Row],[Indicateur_Cas]]*50%)+(Tableau3[[#This Row],[Indicateur_Décés]]*50%)</f>
        <v>0</v>
      </c>
    </row>
    <row r="35" spans="1:9" hidden="1" x14ac:dyDescent="0.35">
      <c r="A35">
        <v>2022</v>
      </c>
      <c r="B35" t="s">
        <v>122</v>
      </c>
      <c r="C35" t="s">
        <v>38</v>
      </c>
      <c r="D35" t="s">
        <v>72</v>
      </c>
      <c r="E35">
        <v>14</v>
      </c>
      <c r="G35">
        <f t="shared" si="0"/>
        <v>1</v>
      </c>
      <c r="H35">
        <f t="shared" si="1"/>
        <v>0</v>
      </c>
      <c r="I35" s="20">
        <f>(Tableau3[[#This Row],[Indicateur_Cas]]*50%)+(Tableau3[[#This Row],[Indicateur_Décés]]*50%)</f>
        <v>0.5</v>
      </c>
    </row>
    <row r="36" spans="1:9" hidden="1" x14ac:dyDescent="0.35">
      <c r="A36">
        <v>2022</v>
      </c>
      <c r="B36" t="s">
        <v>123</v>
      </c>
      <c r="C36" t="s">
        <v>38</v>
      </c>
      <c r="D36" t="s">
        <v>72</v>
      </c>
      <c r="E36">
        <v>3</v>
      </c>
      <c r="G36">
        <f t="shared" si="0"/>
        <v>1</v>
      </c>
      <c r="H36">
        <f t="shared" si="1"/>
        <v>0</v>
      </c>
      <c r="I36" s="20">
        <f>(Tableau3[[#This Row],[Indicateur_Cas]]*50%)+(Tableau3[[#This Row],[Indicateur_Décés]]*50%)</f>
        <v>0.5</v>
      </c>
    </row>
    <row r="37" spans="1:9" hidden="1" x14ac:dyDescent="0.35">
      <c r="A37">
        <v>2022</v>
      </c>
      <c r="B37" t="s">
        <v>122</v>
      </c>
      <c r="C37" t="s">
        <v>38</v>
      </c>
      <c r="D37" t="s">
        <v>73</v>
      </c>
      <c r="E37">
        <v>14</v>
      </c>
      <c r="G37">
        <f t="shared" si="0"/>
        <v>1</v>
      </c>
      <c r="H37">
        <f t="shared" si="1"/>
        <v>0</v>
      </c>
      <c r="I37" s="20">
        <f>(Tableau3[[#This Row],[Indicateur_Cas]]*50%)+(Tableau3[[#This Row],[Indicateur_Décés]]*50%)</f>
        <v>0.5</v>
      </c>
    </row>
    <row r="38" spans="1:9" hidden="1" x14ac:dyDescent="0.35">
      <c r="A38">
        <v>2022</v>
      </c>
      <c r="B38" t="s">
        <v>123</v>
      </c>
      <c r="C38" t="s">
        <v>38</v>
      </c>
      <c r="D38" t="s">
        <v>73</v>
      </c>
      <c r="E38">
        <v>5</v>
      </c>
      <c r="G38">
        <f t="shared" si="0"/>
        <v>1</v>
      </c>
      <c r="H38">
        <f t="shared" si="1"/>
        <v>0</v>
      </c>
      <c r="I38" s="20">
        <f>(Tableau3[[#This Row],[Indicateur_Cas]]*50%)+(Tableau3[[#This Row],[Indicateur_Décés]]*50%)</f>
        <v>0.5</v>
      </c>
    </row>
    <row r="39" spans="1:9" hidden="1" x14ac:dyDescent="0.35">
      <c r="A39">
        <v>2022</v>
      </c>
      <c r="B39" t="s">
        <v>122</v>
      </c>
      <c r="C39" t="s">
        <v>38</v>
      </c>
      <c r="D39" t="s">
        <v>39</v>
      </c>
      <c r="E39">
        <v>2</v>
      </c>
      <c r="G39">
        <f t="shared" si="0"/>
        <v>1</v>
      </c>
      <c r="H39">
        <f t="shared" si="1"/>
        <v>0</v>
      </c>
      <c r="I39" s="20">
        <f>(Tableau3[[#This Row],[Indicateur_Cas]]*50%)+(Tableau3[[#This Row],[Indicateur_Décés]]*50%)</f>
        <v>0.5</v>
      </c>
    </row>
    <row r="40" spans="1:9" hidden="1" x14ac:dyDescent="0.35">
      <c r="A40">
        <v>2022</v>
      </c>
      <c r="B40" t="s">
        <v>123</v>
      </c>
      <c r="C40" t="s">
        <v>38</v>
      </c>
      <c r="D40" t="s">
        <v>39</v>
      </c>
      <c r="G40">
        <f t="shared" si="0"/>
        <v>0</v>
      </c>
      <c r="H40">
        <f t="shared" si="1"/>
        <v>0</v>
      </c>
      <c r="I40" s="20">
        <f>(Tableau3[[#This Row],[Indicateur_Cas]]*50%)+(Tableau3[[#This Row],[Indicateur_Décés]]*50%)</f>
        <v>0</v>
      </c>
    </row>
    <row r="41" spans="1:9" hidden="1" x14ac:dyDescent="0.35">
      <c r="A41">
        <v>2022</v>
      </c>
      <c r="B41" t="s">
        <v>122</v>
      </c>
      <c r="C41" t="s">
        <v>25</v>
      </c>
      <c r="D41" t="s">
        <v>74</v>
      </c>
      <c r="E41">
        <v>64</v>
      </c>
      <c r="G41">
        <f t="shared" si="0"/>
        <v>1</v>
      </c>
      <c r="H41">
        <f t="shared" si="1"/>
        <v>0</v>
      </c>
      <c r="I41" s="20">
        <f>(Tableau3[[#This Row],[Indicateur_Cas]]*50%)+(Tableau3[[#This Row],[Indicateur_Décés]]*50%)</f>
        <v>0.5</v>
      </c>
    </row>
    <row r="42" spans="1:9" hidden="1" x14ac:dyDescent="0.35">
      <c r="A42">
        <v>2022</v>
      </c>
      <c r="B42" t="s">
        <v>123</v>
      </c>
      <c r="C42" t="s">
        <v>25</v>
      </c>
      <c r="D42" t="s">
        <v>74</v>
      </c>
      <c r="G42">
        <f t="shared" si="0"/>
        <v>0</v>
      </c>
      <c r="H42">
        <f t="shared" si="1"/>
        <v>0</v>
      </c>
      <c r="I42" s="20">
        <f>(Tableau3[[#This Row],[Indicateur_Cas]]*50%)+(Tableau3[[#This Row],[Indicateur_Décés]]*50%)</f>
        <v>0</v>
      </c>
    </row>
    <row r="43" spans="1:9" hidden="1" x14ac:dyDescent="0.35">
      <c r="A43">
        <v>2022</v>
      </c>
      <c r="B43" t="s">
        <v>122</v>
      </c>
      <c r="C43" t="s">
        <v>25</v>
      </c>
      <c r="D43" t="s">
        <v>75</v>
      </c>
      <c r="E43">
        <v>21</v>
      </c>
      <c r="G43">
        <f t="shared" si="0"/>
        <v>1</v>
      </c>
      <c r="H43">
        <f t="shared" si="1"/>
        <v>0</v>
      </c>
      <c r="I43" s="20">
        <f>(Tableau3[[#This Row],[Indicateur_Cas]]*50%)+(Tableau3[[#This Row],[Indicateur_Décés]]*50%)</f>
        <v>0.5</v>
      </c>
    </row>
    <row r="44" spans="1:9" hidden="1" x14ac:dyDescent="0.35">
      <c r="A44">
        <v>2022</v>
      </c>
      <c r="B44" t="s">
        <v>123</v>
      </c>
      <c r="C44" t="s">
        <v>25</v>
      </c>
      <c r="D44" t="s">
        <v>75</v>
      </c>
      <c r="E44">
        <v>2</v>
      </c>
      <c r="G44">
        <f t="shared" si="0"/>
        <v>1</v>
      </c>
      <c r="H44">
        <f t="shared" si="1"/>
        <v>0</v>
      </c>
      <c r="I44" s="20">
        <f>(Tableau3[[#This Row],[Indicateur_Cas]]*50%)+(Tableau3[[#This Row],[Indicateur_Décés]]*50%)</f>
        <v>0.5</v>
      </c>
    </row>
    <row r="45" spans="1:9" hidden="1" x14ac:dyDescent="0.35">
      <c r="A45">
        <v>2022</v>
      </c>
      <c r="B45" t="s">
        <v>122</v>
      </c>
      <c r="C45" t="s">
        <v>25</v>
      </c>
      <c r="D45" t="s">
        <v>76</v>
      </c>
      <c r="E45">
        <v>21</v>
      </c>
      <c r="G45">
        <f t="shared" si="0"/>
        <v>1</v>
      </c>
      <c r="H45">
        <f t="shared" si="1"/>
        <v>0</v>
      </c>
      <c r="I45" s="20">
        <f>(Tableau3[[#This Row],[Indicateur_Cas]]*50%)+(Tableau3[[#This Row],[Indicateur_Décés]]*50%)</f>
        <v>0.5</v>
      </c>
    </row>
    <row r="46" spans="1:9" hidden="1" x14ac:dyDescent="0.35">
      <c r="A46">
        <v>2022</v>
      </c>
      <c r="B46" t="s">
        <v>123</v>
      </c>
      <c r="C46" t="s">
        <v>25</v>
      </c>
      <c r="D46" t="s">
        <v>76</v>
      </c>
      <c r="E46">
        <v>1</v>
      </c>
      <c r="G46">
        <f t="shared" si="0"/>
        <v>1</v>
      </c>
      <c r="H46">
        <f t="shared" si="1"/>
        <v>0</v>
      </c>
      <c r="I46" s="20">
        <f>(Tableau3[[#This Row],[Indicateur_Cas]]*50%)+(Tableau3[[#This Row],[Indicateur_Décés]]*50%)</f>
        <v>0.5</v>
      </c>
    </row>
    <row r="47" spans="1:9" hidden="1" x14ac:dyDescent="0.35">
      <c r="A47">
        <v>2022</v>
      </c>
      <c r="B47" t="s">
        <v>122</v>
      </c>
      <c r="C47" t="s">
        <v>24</v>
      </c>
      <c r="D47" t="s">
        <v>77</v>
      </c>
      <c r="E47">
        <v>18</v>
      </c>
      <c r="G47">
        <f t="shared" si="0"/>
        <v>1</v>
      </c>
      <c r="H47">
        <f t="shared" si="1"/>
        <v>0</v>
      </c>
      <c r="I47" s="20">
        <f>(Tableau3[[#This Row],[Indicateur_Cas]]*50%)+(Tableau3[[#This Row],[Indicateur_Décés]]*50%)</f>
        <v>0.5</v>
      </c>
    </row>
    <row r="48" spans="1:9" hidden="1" x14ac:dyDescent="0.35">
      <c r="A48">
        <v>2022</v>
      </c>
      <c r="B48" t="s">
        <v>123</v>
      </c>
      <c r="C48" t="s">
        <v>24</v>
      </c>
      <c r="D48" t="s">
        <v>77</v>
      </c>
      <c r="G48">
        <f t="shared" si="0"/>
        <v>0</v>
      </c>
      <c r="H48">
        <f t="shared" si="1"/>
        <v>0</v>
      </c>
      <c r="I48" s="20">
        <f>(Tableau3[[#This Row],[Indicateur_Cas]]*50%)+(Tableau3[[#This Row],[Indicateur_Décés]]*50%)</f>
        <v>0</v>
      </c>
    </row>
    <row r="49" spans="1:9" hidden="1" x14ac:dyDescent="0.35">
      <c r="A49">
        <v>2022</v>
      </c>
      <c r="B49" t="s">
        <v>122</v>
      </c>
      <c r="C49" t="s">
        <v>24</v>
      </c>
      <c r="D49" t="s">
        <v>78</v>
      </c>
      <c r="E49">
        <v>4</v>
      </c>
      <c r="G49">
        <f t="shared" si="0"/>
        <v>1</v>
      </c>
      <c r="H49">
        <f t="shared" si="1"/>
        <v>0</v>
      </c>
      <c r="I49" s="20">
        <f>(Tableau3[[#This Row],[Indicateur_Cas]]*50%)+(Tableau3[[#This Row],[Indicateur_Décés]]*50%)</f>
        <v>0.5</v>
      </c>
    </row>
    <row r="50" spans="1:9" hidden="1" x14ac:dyDescent="0.35">
      <c r="A50">
        <v>2022</v>
      </c>
      <c r="B50" t="s">
        <v>123</v>
      </c>
      <c r="C50" t="s">
        <v>24</v>
      </c>
      <c r="D50" t="s">
        <v>78</v>
      </c>
      <c r="G50">
        <f t="shared" si="0"/>
        <v>0</v>
      </c>
      <c r="H50">
        <f t="shared" si="1"/>
        <v>0</v>
      </c>
      <c r="I50" s="20">
        <f>(Tableau3[[#This Row],[Indicateur_Cas]]*50%)+(Tableau3[[#This Row],[Indicateur_Décés]]*50%)</f>
        <v>0</v>
      </c>
    </row>
    <row r="51" spans="1:9" hidden="1" x14ac:dyDescent="0.35">
      <c r="A51">
        <v>2022</v>
      </c>
      <c r="B51" t="s">
        <v>122</v>
      </c>
      <c r="C51" t="s">
        <v>24</v>
      </c>
      <c r="D51" t="s">
        <v>79</v>
      </c>
      <c r="E51">
        <v>16</v>
      </c>
      <c r="G51">
        <f t="shared" si="0"/>
        <v>1</v>
      </c>
      <c r="H51">
        <f t="shared" si="1"/>
        <v>0</v>
      </c>
      <c r="I51" s="20">
        <f>(Tableau3[[#This Row],[Indicateur_Cas]]*50%)+(Tableau3[[#This Row],[Indicateur_Décés]]*50%)</f>
        <v>0.5</v>
      </c>
    </row>
    <row r="52" spans="1:9" hidden="1" x14ac:dyDescent="0.35">
      <c r="A52">
        <v>2022</v>
      </c>
      <c r="B52" t="s">
        <v>123</v>
      </c>
      <c r="C52" t="s">
        <v>24</v>
      </c>
      <c r="D52" t="s">
        <v>79</v>
      </c>
      <c r="G52">
        <f t="shared" si="0"/>
        <v>0</v>
      </c>
      <c r="H52">
        <f t="shared" si="1"/>
        <v>0</v>
      </c>
      <c r="I52" s="20">
        <f>(Tableau3[[#This Row],[Indicateur_Cas]]*50%)+(Tableau3[[#This Row],[Indicateur_Décés]]*50%)</f>
        <v>0</v>
      </c>
    </row>
    <row r="53" spans="1:9" hidden="1" x14ac:dyDescent="0.35">
      <c r="A53">
        <v>2022</v>
      </c>
      <c r="B53" t="s">
        <v>122</v>
      </c>
      <c r="C53" t="s">
        <v>14</v>
      </c>
      <c r="D53" t="s">
        <v>40</v>
      </c>
      <c r="E53">
        <v>25</v>
      </c>
      <c r="G53">
        <f t="shared" si="0"/>
        <v>1</v>
      </c>
      <c r="H53">
        <f t="shared" si="1"/>
        <v>0</v>
      </c>
      <c r="I53" s="20">
        <f>(Tableau3[[#This Row],[Indicateur_Cas]]*50%)+(Tableau3[[#This Row],[Indicateur_Décés]]*50%)</f>
        <v>0.5</v>
      </c>
    </row>
    <row r="54" spans="1:9" hidden="1" x14ac:dyDescent="0.35">
      <c r="A54">
        <v>2022</v>
      </c>
      <c r="B54" t="s">
        <v>123</v>
      </c>
      <c r="C54" t="s">
        <v>14</v>
      </c>
      <c r="D54" t="s">
        <v>40</v>
      </c>
      <c r="G54">
        <f t="shared" si="0"/>
        <v>0</v>
      </c>
      <c r="H54">
        <f t="shared" si="1"/>
        <v>0</v>
      </c>
      <c r="I54" s="20">
        <f>(Tableau3[[#This Row],[Indicateur_Cas]]*50%)+(Tableau3[[#This Row],[Indicateur_Décés]]*50%)</f>
        <v>0</v>
      </c>
    </row>
    <row r="55" spans="1:9" hidden="1" x14ac:dyDescent="0.35">
      <c r="A55">
        <v>2022</v>
      </c>
      <c r="B55" t="s">
        <v>122</v>
      </c>
      <c r="C55" t="s">
        <v>14</v>
      </c>
      <c r="D55" t="s">
        <v>41</v>
      </c>
      <c r="E55">
        <v>7</v>
      </c>
      <c r="G55">
        <f t="shared" si="0"/>
        <v>1</v>
      </c>
      <c r="H55">
        <f t="shared" si="1"/>
        <v>0</v>
      </c>
      <c r="I55" s="20">
        <f>(Tableau3[[#This Row],[Indicateur_Cas]]*50%)+(Tableau3[[#This Row],[Indicateur_Décés]]*50%)</f>
        <v>0.5</v>
      </c>
    </row>
    <row r="56" spans="1:9" hidden="1" x14ac:dyDescent="0.35">
      <c r="A56">
        <v>2022</v>
      </c>
      <c r="B56" t="s">
        <v>123</v>
      </c>
      <c r="C56" t="s">
        <v>14</v>
      </c>
      <c r="D56" t="s">
        <v>41</v>
      </c>
      <c r="G56">
        <f t="shared" si="0"/>
        <v>0</v>
      </c>
      <c r="H56">
        <f t="shared" si="1"/>
        <v>0</v>
      </c>
      <c r="I56" s="20">
        <f>(Tableau3[[#This Row],[Indicateur_Cas]]*50%)+(Tableau3[[#This Row],[Indicateur_Décés]]*50%)</f>
        <v>0</v>
      </c>
    </row>
    <row r="57" spans="1:9" hidden="1" x14ac:dyDescent="0.35">
      <c r="A57">
        <v>2022</v>
      </c>
      <c r="B57" t="s">
        <v>122</v>
      </c>
      <c r="C57" t="s">
        <v>14</v>
      </c>
      <c r="D57" t="s">
        <v>42</v>
      </c>
      <c r="E57">
        <v>8</v>
      </c>
      <c r="G57">
        <f t="shared" si="0"/>
        <v>1</v>
      </c>
      <c r="H57">
        <f t="shared" si="1"/>
        <v>0</v>
      </c>
      <c r="I57" s="20">
        <f>(Tableau3[[#This Row],[Indicateur_Cas]]*50%)+(Tableau3[[#This Row],[Indicateur_Décés]]*50%)</f>
        <v>0.5</v>
      </c>
    </row>
    <row r="58" spans="1:9" hidden="1" x14ac:dyDescent="0.35">
      <c r="A58">
        <v>2022</v>
      </c>
      <c r="B58" t="s">
        <v>123</v>
      </c>
      <c r="C58" t="s">
        <v>14</v>
      </c>
      <c r="D58" t="s">
        <v>42</v>
      </c>
      <c r="G58">
        <f t="shared" si="0"/>
        <v>0</v>
      </c>
      <c r="H58">
        <f t="shared" si="1"/>
        <v>0</v>
      </c>
      <c r="I58" s="20">
        <f>(Tableau3[[#This Row],[Indicateur_Cas]]*50%)+(Tableau3[[#This Row],[Indicateur_Décés]]*50%)</f>
        <v>0</v>
      </c>
    </row>
    <row r="59" spans="1:9" hidden="1" x14ac:dyDescent="0.35">
      <c r="A59">
        <v>2022</v>
      </c>
      <c r="B59" t="s">
        <v>122</v>
      </c>
      <c r="C59" t="s">
        <v>14</v>
      </c>
      <c r="D59" t="s">
        <v>80</v>
      </c>
      <c r="E59">
        <v>5</v>
      </c>
      <c r="G59">
        <f t="shared" si="0"/>
        <v>1</v>
      </c>
      <c r="H59">
        <f t="shared" si="1"/>
        <v>0</v>
      </c>
      <c r="I59" s="20">
        <f>(Tableau3[[#This Row],[Indicateur_Cas]]*50%)+(Tableau3[[#This Row],[Indicateur_Décés]]*50%)</f>
        <v>0.5</v>
      </c>
    </row>
    <row r="60" spans="1:9" hidden="1" x14ac:dyDescent="0.35">
      <c r="A60">
        <v>2022</v>
      </c>
      <c r="B60" t="s">
        <v>123</v>
      </c>
      <c r="C60" t="s">
        <v>14</v>
      </c>
      <c r="D60" t="s">
        <v>80</v>
      </c>
      <c r="G60">
        <f t="shared" si="0"/>
        <v>0</v>
      </c>
      <c r="H60">
        <f t="shared" si="1"/>
        <v>0</v>
      </c>
      <c r="I60" s="20">
        <f>(Tableau3[[#This Row],[Indicateur_Cas]]*50%)+(Tableau3[[#This Row],[Indicateur_Décés]]*50%)</f>
        <v>0</v>
      </c>
    </row>
    <row r="61" spans="1:9" hidden="1" x14ac:dyDescent="0.35">
      <c r="A61">
        <v>2022</v>
      </c>
      <c r="B61" t="s">
        <v>122</v>
      </c>
      <c r="C61" t="s">
        <v>23</v>
      </c>
      <c r="D61" t="s">
        <v>81</v>
      </c>
      <c r="E61">
        <v>6</v>
      </c>
      <c r="G61">
        <f t="shared" si="0"/>
        <v>1</v>
      </c>
      <c r="H61">
        <f t="shared" si="1"/>
        <v>0</v>
      </c>
      <c r="I61" s="20">
        <f>(Tableau3[[#This Row],[Indicateur_Cas]]*50%)+(Tableau3[[#This Row],[Indicateur_Décés]]*50%)</f>
        <v>0.5</v>
      </c>
    </row>
    <row r="62" spans="1:9" hidden="1" x14ac:dyDescent="0.35">
      <c r="A62">
        <v>2022</v>
      </c>
      <c r="B62" t="s">
        <v>123</v>
      </c>
      <c r="C62" t="s">
        <v>23</v>
      </c>
      <c r="D62" t="s">
        <v>81</v>
      </c>
      <c r="E62">
        <v>1</v>
      </c>
      <c r="G62">
        <f t="shared" si="0"/>
        <v>1</v>
      </c>
      <c r="H62">
        <f t="shared" si="1"/>
        <v>0</v>
      </c>
      <c r="I62" s="20">
        <f>(Tableau3[[#This Row],[Indicateur_Cas]]*50%)+(Tableau3[[#This Row],[Indicateur_Décés]]*50%)</f>
        <v>0.5</v>
      </c>
    </row>
    <row r="63" spans="1:9" hidden="1" x14ac:dyDescent="0.35">
      <c r="A63">
        <v>2022</v>
      </c>
      <c r="B63" t="s">
        <v>122</v>
      </c>
      <c r="C63" t="s">
        <v>23</v>
      </c>
      <c r="D63" t="s">
        <v>82</v>
      </c>
      <c r="E63">
        <v>11</v>
      </c>
      <c r="F63">
        <v>1</v>
      </c>
      <c r="G63">
        <f t="shared" si="0"/>
        <v>1</v>
      </c>
      <c r="H63">
        <f t="shared" si="1"/>
        <v>1</v>
      </c>
      <c r="I63" s="20">
        <f>(Tableau3[[#This Row],[Indicateur_Cas]]*50%)+(Tableau3[[#This Row],[Indicateur_Décés]]*50%)</f>
        <v>1</v>
      </c>
    </row>
    <row r="64" spans="1:9" hidden="1" x14ac:dyDescent="0.35">
      <c r="A64">
        <v>2022</v>
      </c>
      <c r="B64" t="s">
        <v>123</v>
      </c>
      <c r="C64" t="s">
        <v>23</v>
      </c>
      <c r="D64" t="s">
        <v>82</v>
      </c>
      <c r="G64">
        <f t="shared" si="0"/>
        <v>0</v>
      </c>
      <c r="H64">
        <f t="shared" si="1"/>
        <v>0</v>
      </c>
      <c r="I64" s="20">
        <f>(Tableau3[[#This Row],[Indicateur_Cas]]*50%)+(Tableau3[[#This Row],[Indicateur_Décés]]*50%)</f>
        <v>0</v>
      </c>
    </row>
    <row r="65" spans="1:9" hidden="1" x14ac:dyDescent="0.35">
      <c r="A65">
        <v>2022</v>
      </c>
      <c r="B65" t="s">
        <v>122</v>
      </c>
      <c r="C65" t="s">
        <v>23</v>
      </c>
      <c r="D65" t="s">
        <v>83</v>
      </c>
      <c r="E65">
        <v>11</v>
      </c>
      <c r="G65">
        <f t="shared" si="0"/>
        <v>1</v>
      </c>
      <c r="H65">
        <f t="shared" si="1"/>
        <v>0</v>
      </c>
      <c r="I65" s="20">
        <f>(Tableau3[[#This Row],[Indicateur_Cas]]*50%)+(Tableau3[[#This Row],[Indicateur_Décés]]*50%)</f>
        <v>0.5</v>
      </c>
    </row>
    <row r="66" spans="1:9" hidden="1" x14ac:dyDescent="0.35">
      <c r="A66">
        <v>2022</v>
      </c>
      <c r="B66" t="s">
        <v>123</v>
      </c>
      <c r="C66" t="s">
        <v>23</v>
      </c>
      <c r="D66" t="s">
        <v>83</v>
      </c>
      <c r="G66">
        <f t="shared" si="0"/>
        <v>0</v>
      </c>
      <c r="H66">
        <f t="shared" si="1"/>
        <v>0</v>
      </c>
      <c r="I66" s="20">
        <f>(Tableau3[[#This Row],[Indicateur_Cas]]*50%)+(Tableau3[[#This Row],[Indicateur_Décés]]*50%)</f>
        <v>0</v>
      </c>
    </row>
    <row r="67" spans="1:9" hidden="1" x14ac:dyDescent="0.35">
      <c r="A67">
        <v>2022</v>
      </c>
      <c r="B67" t="s">
        <v>122</v>
      </c>
      <c r="C67" t="s">
        <v>23</v>
      </c>
      <c r="D67" t="s">
        <v>84</v>
      </c>
      <c r="E67">
        <v>7</v>
      </c>
      <c r="G67">
        <f t="shared" ref="G67:G130" si="2">IF(E67&gt;0,1,0)</f>
        <v>1</v>
      </c>
      <c r="H67">
        <f t="shared" ref="H67:H130" si="3">IF(F67&gt;0,1,0)</f>
        <v>0</v>
      </c>
      <c r="I67" s="20">
        <f>(Tableau3[[#This Row],[Indicateur_Cas]]*50%)+(Tableau3[[#This Row],[Indicateur_Décés]]*50%)</f>
        <v>0.5</v>
      </c>
    </row>
    <row r="68" spans="1:9" hidden="1" x14ac:dyDescent="0.35">
      <c r="A68">
        <v>2022</v>
      </c>
      <c r="B68" t="s">
        <v>123</v>
      </c>
      <c r="C68" t="s">
        <v>23</v>
      </c>
      <c r="D68" t="s">
        <v>84</v>
      </c>
      <c r="G68">
        <f t="shared" si="2"/>
        <v>0</v>
      </c>
      <c r="H68">
        <f t="shared" si="3"/>
        <v>0</v>
      </c>
      <c r="I68" s="20">
        <f>(Tableau3[[#This Row],[Indicateur_Cas]]*50%)+(Tableau3[[#This Row],[Indicateur_Décés]]*50%)</f>
        <v>0</v>
      </c>
    </row>
    <row r="69" spans="1:9" hidden="1" x14ac:dyDescent="0.35">
      <c r="A69">
        <v>2022</v>
      </c>
      <c r="B69" t="s">
        <v>122</v>
      </c>
      <c r="C69" t="s">
        <v>19</v>
      </c>
      <c r="D69" t="s">
        <v>85</v>
      </c>
      <c r="E69">
        <v>15</v>
      </c>
      <c r="G69">
        <f t="shared" si="2"/>
        <v>1</v>
      </c>
      <c r="H69">
        <f t="shared" si="3"/>
        <v>0</v>
      </c>
      <c r="I69" s="20">
        <f>(Tableau3[[#This Row],[Indicateur_Cas]]*50%)+(Tableau3[[#This Row],[Indicateur_Décés]]*50%)</f>
        <v>0.5</v>
      </c>
    </row>
    <row r="70" spans="1:9" hidden="1" x14ac:dyDescent="0.35">
      <c r="A70">
        <v>2022</v>
      </c>
      <c r="B70" t="s">
        <v>123</v>
      </c>
      <c r="C70" t="s">
        <v>19</v>
      </c>
      <c r="D70" t="s">
        <v>85</v>
      </c>
      <c r="G70">
        <f t="shared" si="2"/>
        <v>0</v>
      </c>
      <c r="H70">
        <f t="shared" si="3"/>
        <v>0</v>
      </c>
      <c r="I70" s="20">
        <f>(Tableau3[[#This Row],[Indicateur_Cas]]*50%)+(Tableau3[[#This Row],[Indicateur_Décés]]*50%)</f>
        <v>0</v>
      </c>
    </row>
    <row r="71" spans="1:9" hidden="1" x14ac:dyDescent="0.35">
      <c r="A71">
        <v>2022</v>
      </c>
      <c r="B71" t="s">
        <v>122</v>
      </c>
      <c r="C71" t="s">
        <v>19</v>
      </c>
      <c r="D71" t="s">
        <v>86</v>
      </c>
      <c r="E71">
        <v>18</v>
      </c>
      <c r="G71">
        <f t="shared" si="2"/>
        <v>1</v>
      </c>
      <c r="H71">
        <f t="shared" si="3"/>
        <v>0</v>
      </c>
      <c r="I71" s="20">
        <f>(Tableau3[[#This Row],[Indicateur_Cas]]*50%)+(Tableau3[[#This Row],[Indicateur_Décés]]*50%)</f>
        <v>0.5</v>
      </c>
    </row>
    <row r="72" spans="1:9" hidden="1" x14ac:dyDescent="0.35">
      <c r="A72">
        <v>2022</v>
      </c>
      <c r="B72" t="s">
        <v>123</v>
      </c>
      <c r="C72" t="s">
        <v>19</v>
      </c>
      <c r="D72" t="s">
        <v>86</v>
      </c>
      <c r="E72">
        <v>2</v>
      </c>
      <c r="G72">
        <f t="shared" si="2"/>
        <v>1</v>
      </c>
      <c r="H72">
        <f t="shared" si="3"/>
        <v>0</v>
      </c>
      <c r="I72" s="20">
        <f>(Tableau3[[#This Row],[Indicateur_Cas]]*50%)+(Tableau3[[#This Row],[Indicateur_Décés]]*50%)</f>
        <v>0.5</v>
      </c>
    </row>
    <row r="73" spans="1:9" hidden="1" x14ac:dyDescent="0.35">
      <c r="A73">
        <v>2022</v>
      </c>
      <c r="B73" t="s">
        <v>122</v>
      </c>
      <c r="C73" t="s">
        <v>19</v>
      </c>
      <c r="D73" t="s">
        <v>118</v>
      </c>
      <c r="E73">
        <v>13</v>
      </c>
      <c r="G73">
        <f t="shared" si="2"/>
        <v>1</v>
      </c>
      <c r="H73">
        <f t="shared" si="3"/>
        <v>0</v>
      </c>
      <c r="I73" s="20">
        <f>(Tableau3[[#This Row],[Indicateur_Cas]]*50%)+(Tableau3[[#This Row],[Indicateur_Décés]]*50%)</f>
        <v>0.5</v>
      </c>
    </row>
    <row r="74" spans="1:9" hidden="1" x14ac:dyDescent="0.35">
      <c r="A74">
        <v>2022</v>
      </c>
      <c r="B74" t="s">
        <v>123</v>
      </c>
      <c r="C74" t="s">
        <v>19</v>
      </c>
      <c r="D74" t="s">
        <v>118</v>
      </c>
      <c r="G74">
        <f t="shared" si="2"/>
        <v>0</v>
      </c>
      <c r="H74">
        <f t="shared" si="3"/>
        <v>0</v>
      </c>
      <c r="I74" s="20">
        <f>(Tableau3[[#This Row],[Indicateur_Cas]]*50%)+(Tableau3[[#This Row],[Indicateur_Décés]]*50%)</f>
        <v>0</v>
      </c>
    </row>
    <row r="75" spans="1:9" hidden="1" x14ac:dyDescent="0.35">
      <c r="A75">
        <v>2022</v>
      </c>
      <c r="B75" t="s">
        <v>122</v>
      </c>
      <c r="C75" t="s">
        <v>19</v>
      </c>
      <c r="D75" t="s">
        <v>119</v>
      </c>
      <c r="E75">
        <v>23</v>
      </c>
      <c r="G75">
        <f t="shared" si="2"/>
        <v>1</v>
      </c>
      <c r="H75">
        <f t="shared" si="3"/>
        <v>0</v>
      </c>
      <c r="I75" s="20">
        <f>(Tableau3[[#This Row],[Indicateur_Cas]]*50%)+(Tableau3[[#This Row],[Indicateur_Décés]]*50%)</f>
        <v>0.5</v>
      </c>
    </row>
    <row r="76" spans="1:9" hidden="1" x14ac:dyDescent="0.35">
      <c r="A76">
        <v>2022</v>
      </c>
      <c r="B76" t="s">
        <v>123</v>
      </c>
      <c r="C76" t="s">
        <v>19</v>
      </c>
      <c r="D76" t="s">
        <v>119</v>
      </c>
      <c r="G76">
        <f t="shared" si="2"/>
        <v>0</v>
      </c>
      <c r="H76">
        <f t="shared" si="3"/>
        <v>0</v>
      </c>
      <c r="I76" s="20">
        <f>(Tableau3[[#This Row],[Indicateur_Cas]]*50%)+(Tableau3[[#This Row],[Indicateur_Décés]]*50%)</f>
        <v>0</v>
      </c>
    </row>
    <row r="77" spans="1:9" hidden="1" x14ac:dyDescent="0.35">
      <c r="A77">
        <v>2022</v>
      </c>
      <c r="B77" t="s">
        <v>122</v>
      </c>
      <c r="C77" t="s">
        <v>19</v>
      </c>
      <c r="D77" t="s">
        <v>87</v>
      </c>
      <c r="E77">
        <v>13</v>
      </c>
      <c r="G77">
        <f t="shared" si="2"/>
        <v>1</v>
      </c>
      <c r="H77">
        <f t="shared" si="3"/>
        <v>0</v>
      </c>
      <c r="I77" s="20">
        <f>(Tableau3[[#This Row],[Indicateur_Cas]]*50%)+(Tableau3[[#This Row],[Indicateur_Décés]]*50%)</f>
        <v>0.5</v>
      </c>
    </row>
    <row r="78" spans="1:9" hidden="1" x14ac:dyDescent="0.35">
      <c r="A78">
        <v>2022</v>
      </c>
      <c r="B78" t="s">
        <v>123</v>
      </c>
      <c r="C78" t="s">
        <v>19</v>
      </c>
      <c r="D78" t="s">
        <v>87</v>
      </c>
      <c r="G78">
        <f t="shared" si="2"/>
        <v>0</v>
      </c>
      <c r="H78">
        <f t="shared" si="3"/>
        <v>0</v>
      </c>
      <c r="I78" s="20">
        <f>(Tableau3[[#This Row],[Indicateur_Cas]]*50%)+(Tableau3[[#This Row],[Indicateur_Décés]]*50%)</f>
        <v>0</v>
      </c>
    </row>
    <row r="79" spans="1:9" hidden="1" x14ac:dyDescent="0.35">
      <c r="A79">
        <v>2022</v>
      </c>
      <c r="B79" t="s">
        <v>122</v>
      </c>
      <c r="C79" t="s">
        <v>19</v>
      </c>
      <c r="D79" t="s">
        <v>43</v>
      </c>
      <c r="E79">
        <v>6</v>
      </c>
      <c r="G79">
        <f t="shared" si="2"/>
        <v>1</v>
      </c>
      <c r="H79">
        <f t="shared" si="3"/>
        <v>0</v>
      </c>
      <c r="I79" s="20">
        <f>(Tableau3[[#This Row],[Indicateur_Cas]]*50%)+(Tableau3[[#This Row],[Indicateur_Décés]]*50%)</f>
        <v>0.5</v>
      </c>
    </row>
    <row r="80" spans="1:9" hidden="1" x14ac:dyDescent="0.35">
      <c r="A80">
        <v>2022</v>
      </c>
      <c r="B80" t="s">
        <v>123</v>
      </c>
      <c r="C80" t="s">
        <v>19</v>
      </c>
      <c r="D80" t="s">
        <v>43</v>
      </c>
      <c r="G80">
        <f t="shared" si="2"/>
        <v>0</v>
      </c>
      <c r="H80">
        <f t="shared" si="3"/>
        <v>0</v>
      </c>
      <c r="I80" s="20">
        <f>(Tableau3[[#This Row],[Indicateur_Cas]]*50%)+(Tableau3[[#This Row],[Indicateur_Décés]]*50%)</f>
        <v>0</v>
      </c>
    </row>
    <row r="81" spans="1:9" hidden="1" x14ac:dyDescent="0.35">
      <c r="A81">
        <v>2022</v>
      </c>
      <c r="B81" t="s">
        <v>122</v>
      </c>
      <c r="C81" t="s">
        <v>15</v>
      </c>
      <c r="D81" t="s">
        <v>88</v>
      </c>
      <c r="E81">
        <v>75</v>
      </c>
      <c r="G81">
        <f t="shared" si="2"/>
        <v>1</v>
      </c>
      <c r="H81">
        <f t="shared" si="3"/>
        <v>0</v>
      </c>
      <c r="I81" s="20">
        <f>(Tableau3[[#This Row],[Indicateur_Cas]]*50%)+(Tableau3[[#This Row],[Indicateur_Décés]]*50%)</f>
        <v>0.5</v>
      </c>
    </row>
    <row r="82" spans="1:9" hidden="1" x14ac:dyDescent="0.35">
      <c r="A82">
        <v>2022</v>
      </c>
      <c r="B82" t="s">
        <v>123</v>
      </c>
      <c r="C82" t="s">
        <v>15</v>
      </c>
      <c r="D82" t="s">
        <v>88</v>
      </c>
      <c r="E82">
        <v>3</v>
      </c>
      <c r="G82">
        <f t="shared" si="2"/>
        <v>1</v>
      </c>
      <c r="H82">
        <f t="shared" si="3"/>
        <v>0</v>
      </c>
      <c r="I82" s="20">
        <f>(Tableau3[[#This Row],[Indicateur_Cas]]*50%)+(Tableau3[[#This Row],[Indicateur_Décés]]*50%)</f>
        <v>0.5</v>
      </c>
    </row>
    <row r="83" spans="1:9" hidden="1" x14ac:dyDescent="0.35">
      <c r="A83">
        <v>2022</v>
      </c>
      <c r="B83" t="s">
        <v>122</v>
      </c>
      <c r="C83" t="s">
        <v>15</v>
      </c>
      <c r="D83" t="s">
        <v>89</v>
      </c>
      <c r="E83">
        <v>124</v>
      </c>
      <c r="G83">
        <f t="shared" si="2"/>
        <v>1</v>
      </c>
      <c r="H83">
        <f t="shared" si="3"/>
        <v>0</v>
      </c>
      <c r="I83" s="20">
        <f>(Tableau3[[#This Row],[Indicateur_Cas]]*50%)+(Tableau3[[#This Row],[Indicateur_Décés]]*50%)</f>
        <v>0.5</v>
      </c>
    </row>
    <row r="84" spans="1:9" hidden="1" x14ac:dyDescent="0.35">
      <c r="A84">
        <v>2022</v>
      </c>
      <c r="B84" t="s">
        <v>123</v>
      </c>
      <c r="C84" t="s">
        <v>15</v>
      </c>
      <c r="D84" t="s">
        <v>89</v>
      </c>
      <c r="E84">
        <v>1</v>
      </c>
      <c r="G84">
        <f t="shared" si="2"/>
        <v>1</v>
      </c>
      <c r="H84">
        <f t="shared" si="3"/>
        <v>0</v>
      </c>
      <c r="I84" s="20">
        <f>(Tableau3[[#This Row],[Indicateur_Cas]]*50%)+(Tableau3[[#This Row],[Indicateur_Décés]]*50%)</f>
        <v>0.5</v>
      </c>
    </row>
    <row r="85" spans="1:9" hidden="1" x14ac:dyDescent="0.35">
      <c r="A85">
        <v>2022</v>
      </c>
      <c r="B85" t="s">
        <v>122</v>
      </c>
      <c r="C85" t="s">
        <v>15</v>
      </c>
      <c r="D85" t="s">
        <v>90</v>
      </c>
      <c r="E85">
        <v>111</v>
      </c>
      <c r="F85">
        <v>1</v>
      </c>
      <c r="G85">
        <f t="shared" si="2"/>
        <v>1</v>
      </c>
      <c r="H85">
        <f t="shared" si="3"/>
        <v>1</v>
      </c>
      <c r="I85" s="20">
        <f>(Tableau3[[#This Row],[Indicateur_Cas]]*50%)+(Tableau3[[#This Row],[Indicateur_Décés]]*50%)</f>
        <v>1</v>
      </c>
    </row>
    <row r="86" spans="1:9" hidden="1" x14ac:dyDescent="0.35">
      <c r="A86">
        <v>2022</v>
      </c>
      <c r="B86" t="s">
        <v>123</v>
      </c>
      <c r="C86" t="s">
        <v>15</v>
      </c>
      <c r="D86" t="s">
        <v>90</v>
      </c>
      <c r="G86">
        <f t="shared" si="2"/>
        <v>0</v>
      </c>
      <c r="H86">
        <f t="shared" si="3"/>
        <v>0</v>
      </c>
      <c r="I86" s="20">
        <f>(Tableau3[[#This Row],[Indicateur_Cas]]*50%)+(Tableau3[[#This Row],[Indicateur_Décés]]*50%)</f>
        <v>0</v>
      </c>
    </row>
    <row r="87" spans="1:9" hidden="1" x14ac:dyDescent="0.35">
      <c r="A87">
        <v>2022</v>
      </c>
      <c r="B87" t="s">
        <v>122</v>
      </c>
      <c r="C87" t="s">
        <v>16</v>
      </c>
      <c r="D87" t="s">
        <v>120</v>
      </c>
      <c r="E87">
        <v>206</v>
      </c>
      <c r="G87">
        <f t="shared" si="2"/>
        <v>1</v>
      </c>
      <c r="H87">
        <f t="shared" si="3"/>
        <v>0</v>
      </c>
      <c r="I87" s="20">
        <f>(Tableau3[[#This Row],[Indicateur_Cas]]*50%)+(Tableau3[[#This Row],[Indicateur_Décés]]*50%)</f>
        <v>0.5</v>
      </c>
    </row>
    <row r="88" spans="1:9" hidden="1" x14ac:dyDescent="0.35">
      <c r="A88">
        <v>2022</v>
      </c>
      <c r="B88" t="s">
        <v>123</v>
      </c>
      <c r="C88" t="s">
        <v>16</v>
      </c>
      <c r="D88" t="s">
        <v>120</v>
      </c>
      <c r="G88">
        <f t="shared" si="2"/>
        <v>0</v>
      </c>
      <c r="H88">
        <f t="shared" si="3"/>
        <v>0</v>
      </c>
      <c r="I88" s="20">
        <f>(Tableau3[[#This Row],[Indicateur_Cas]]*50%)+(Tableau3[[#This Row],[Indicateur_Décés]]*50%)</f>
        <v>0</v>
      </c>
    </row>
    <row r="89" spans="1:9" hidden="1" x14ac:dyDescent="0.35">
      <c r="A89">
        <v>2022</v>
      </c>
      <c r="B89" t="s">
        <v>122</v>
      </c>
      <c r="C89" t="s">
        <v>16</v>
      </c>
      <c r="D89" t="s">
        <v>92</v>
      </c>
      <c r="E89">
        <v>48</v>
      </c>
      <c r="G89">
        <f t="shared" si="2"/>
        <v>1</v>
      </c>
      <c r="H89">
        <f t="shared" si="3"/>
        <v>0</v>
      </c>
      <c r="I89" s="20">
        <f>(Tableau3[[#This Row],[Indicateur_Cas]]*50%)+(Tableau3[[#This Row],[Indicateur_Décés]]*50%)</f>
        <v>0.5</v>
      </c>
    </row>
    <row r="90" spans="1:9" hidden="1" x14ac:dyDescent="0.35">
      <c r="A90">
        <v>2022</v>
      </c>
      <c r="B90" t="s">
        <v>123</v>
      </c>
      <c r="C90" t="s">
        <v>16</v>
      </c>
      <c r="D90" t="s">
        <v>92</v>
      </c>
      <c r="E90">
        <v>1</v>
      </c>
      <c r="G90">
        <f t="shared" si="2"/>
        <v>1</v>
      </c>
      <c r="H90">
        <f t="shared" si="3"/>
        <v>0</v>
      </c>
      <c r="I90" s="20">
        <f>(Tableau3[[#This Row],[Indicateur_Cas]]*50%)+(Tableau3[[#This Row],[Indicateur_Décés]]*50%)</f>
        <v>0.5</v>
      </c>
    </row>
    <row r="91" spans="1:9" hidden="1" x14ac:dyDescent="0.35">
      <c r="A91">
        <v>2022</v>
      </c>
      <c r="B91" t="s">
        <v>122</v>
      </c>
      <c r="C91" t="s">
        <v>16</v>
      </c>
      <c r="D91" t="s">
        <v>93</v>
      </c>
      <c r="E91">
        <v>15</v>
      </c>
      <c r="G91">
        <f t="shared" si="2"/>
        <v>1</v>
      </c>
      <c r="H91">
        <f t="shared" si="3"/>
        <v>0</v>
      </c>
      <c r="I91" s="20">
        <f>(Tableau3[[#This Row],[Indicateur_Cas]]*50%)+(Tableau3[[#This Row],[Indicateur_Décés]]*50%)</f>
        <v>0.5</v>
      </c>
    </row>
    <row r="92" spans="1:9" hidden="1" x14ac:dyDescent="0.35">
      <c r="A92">
        <v>2022</v>
      </c>
      <c r="B92" t="s">
        <v>123</v>
      </c>
      <c r="C92" t="s">
        <v>16</v>
      </c>
      <c r="D92" t="s">
        <v>93</v>
      </c>
      <c r="G92">
        <f t="shared" si="2"/>
        <v>0</v>
      </c>
      <c r="H92">
        <f t="shared" si="3"/>
        <v>0</v>
      </c>
      <c r="I92" s="20">
        <f>(Tableau3[[#This Row],[Indicateur_Cas]]*50%)+(Tableau3[[#This Row],[Indicateur_Décés]]*50%)</f>
        <v>0</v>
      </c>
    </row>
    <row r="93" spans="1:9" hidden="1" x14ac:dyDescent="0.35">
      <c r="A93">
        <v>2022</v>
      </c>
      <c r="B93" t="s">
        <v>122</v>
      </c>
      <c r="C93" t="s">
        <v>16</v>
      </c>
      <c r="D93" t="s">
        <v>94</v>
      </c>
      <c r="E93">
        <v>8</v>
      </c>
      <c r="G93">
        <f t="shared" si="2"/>
        <v>1</v>
      </c>
      <c r="H93">
        <f t="shared" si="3"/>
        <v>0</v>
      </c>
      <c r="I93" s="20">
        <f>(Tableau3[[#This Row],[Indicateur_Cas]]*50%)+(Tableau3[[#This Row],[Indicateur_Décés]]*50%)</f>
        <v>0.5</v>
      </c>
    </row>
    <row r="94" spans="1:9" hidden="1" x14ac:dyDescent="0.35">
      <c r="A94">
        <v>2022</v>
      </c>
      <c r="B94" t="s">
        <v>123</v>
      </c>
      <c r="C94" t="s">
        <v>16</v>
      </c>
      <c r="D94" t="s">
        <v>94</v>
      </c>
      <c r="G94">
        <f t="shared" si="2"/>
        <v>0</v>
      </c>
      <c r="H94">
        <f t="shared" si="3"/>
        <v>0</v>
      </c>
      <c r="I94" s="20">
        <f>(Tableau3[[#This Row],[Indicateur_Cas]]*50%)+(Tableau3[[#This Row],[Indicateur_Décés]]*50%)</f>
        <v>0</v>
      </c>
    </row>
    <row r="95" spans="1:9" hidden="1" x14ac:dyDescent="0.35">
      <c r="A95">
        <v>2022</v>
      </c>
      <c r="B95" t="s">
        <v>122</v>
      </c>
      <c r="C95" t="s">
        <v>22</v>
      </c>
      <c r="D95" t="s">
        <v>95</v>
      </c>
      <c r="E95">
        <v>9</v>
      </c>
      <c r="G95">
        <f t="shared" si="2"/>
        <v>1</v>
      </c>
      <c r="H95">
        <f t="shared" si="3"/>
        <v>0</v>
      </c>
      <c r="I95" s="20">
        <f>(Tableau3[[#This Row],[Indicateur_Cas]]*50%)+(Tableau3[[#This Row],[Indicateur_Décés]]*50%)</f>
        <v>0.5</v>
      </c>
    </row>
    <row r="96" spans="1:9" hidden="1" x14ac:dyDescent="0.35">
      <c r="A96">
        <v>2022</v>
      </c>
      <c r="B96" t="s">
        <v>123</v>
      </c>
      <c r="C96" t="s">
        <v>22</v>
      </c>
      <c r="D96" t="s">
        <v>95</v>
      </c>
      <c r="G96">
        <f t="shared" si="2"/>
        <v>0</v>
      </c>
      <c r="H96">
        <f t="shared" si="3"/>
        <v>0</v>
      </c>
      <c r="I96" s="20">
        <f>(Tableau3[[#This Row],[Indicateur_Cas]]*50%)+(Tableau3[[#This Row],[Indicateur_Décés]]*50%)</f>
        <v>0</v>
      </c>
    </row>
    <row r="97" spans="1:9" hidden="1" x14ac:dyDescent="0.35">
      <c r="A97">
        <v>2022</v>
      </c>
      <c r="B97" t="s">
        <v>122</v>
      </c>
      <c r="C97" t="s">
        <v>22</v>
      </c>
      <c r="D97" t="s">
        <v>96</v>
      </c>
      <c r="E97">
        <v>14</v>
      </c>
      <c r="G97">
        <f t="shared" si="2"/>
        <v>1</v>
      </c>
      <c r="H97">
        <f t="shared" si="3"/>
        <v>0</v>
      </c>
      <c r="I97" s="20">
        <f>(Tableau3[[#This Row],[Indicateur_Cas]]*50%)+(Tableau3[[#This Row],[Indicateur_Décés]]*50%)</f>
        <v>0.5</v>
      </c>
    </row>
    <row r="98" spans="1:9" hidden="1" x14ac:dyDescent="0.35">
      <c r="A98">
        <v>2022</v>
      </c>
      <c r="B98" t="s">
        <v>123</v>
      </c>
      <c r="C98" t="s">
        <v>22</v>
      </c>
      <c r="D98" t="s">
        <v>96</v>
      </c>
      <c r="G98">
        <f t="shared" si="2"/>
        <v>0</v>
      </c>
      <c r="H98">
        <f t="shared" si="3"/>
        <v>0</v>
      </c>
      <c r="I98" s="20">
        <f>(Tableau3[[#This Row],[Indicateur_Cas]]*50%)+(Tableau3[[#This Row],[Indicateur_Décés]]*50%)</f>
        <v>0</v>
      </c>
    </row>
    <row r="99" spans="1:9" hidden="1" x14ac:dyDescent="0.35">
      <c r="A99">
        <v>2022</v>
      </c>
      <c r="B99" t="s">
        <v>122</v>
      </c>
      <c r="C99" t="s">
        <v>22</v>
      </c>
      <c r="D99" t="s">
        <v>97</v>
      </c>
      <c r="E99">
        <v>18</v>
      </c>
      <c r="G99">
        <f t="shared" si="2"/>
        <v>1</v>
      </c>
      <c r="H99">
        <f t="shared" si="3"/>
        <v>0</v>
      </c>
      <c r="I99" s="20">
        <f>(Tableau3[[#This Row],[Indicateur_Cas]]*50%)+(Tableau3[[#This Row],[Indicateur_Décés]]*50%)</f>
        <v>0.5</v>
      </c>
    </row>
    <row r="100" spans="1:9" hidden="1" x14ac:dyDescent="0.35">
      <c r="A100">
        <v>2022</v>
      </c>
      <c r="B100" t="s">
        <v>123</v>
      </c>
      <c r="C100" t="s">
        <v>22</v>
      </c>
      <c r="D100" t="s">
        <v>97</v>
      </c>
      <c r="E100">
        <v>1</v>
      </c>
      <c r="G100">
        <f t="shared" si="2"/>
        <v>1</v>
      </c>
      <c r="H100">
        <f t="shared" si="3"/>
        <v>0</v>
      </c>
      <c r="I100" s="20">
        <f>(Tableau3[[#This Row],[Indicateur_Cas]]*50%)+(Tableau3[[#This Row],[Indicateur_Décés]]*50%)</f>
        <v>0.5</v>
      </c>
    </row>
    <row r="101" spans="1:9" hidden="1" x14ac:dyDescent="0.35">
      <c r="A101">
        <v>2022</v>
      </c>
      <c r="B101" t="s">
        <v>122</v>
      </c>
      <c r="C101" t="s">
        <v>11</v>
      </c>
      <c r="D101" t="s">
        <v>98</v>
      </c>
      <c r="E101">
        <v>26</v>
      </c>
      <c r="G101">
        <f t="shared" si="2"/>
        <v>1</v>
      </c>
      <c r="H101">
        <f t="shared" si="3"/>
        <v>0</v>
      </c>
      <c r="I101" s="20">
        <f>(Tableau3[[#This Row],[Indicateur_Cas]]*50%)+(Tableau3[[#This Row],[Indicateur_Décés]]*50%)</f>
        <v>0.5</v>
      </c>
    </row>
    <row r="102" spans="1:9" hidden="1" x14ac:dyDescent="0.35">
      <c r="A102">
        <v>2022</v>
      </c>
      <c r="B102" t="s">
        <v>123</v>
      </c>
      <c r="C102" t="s">
        <v>11</v>
      </c>
      <c r="D102" t="s">
        <v>98</v>
      </c>
      <c r="G102">
        <f t="shared" si="2"/>
        <v>0</v>
      </c>
      <c r="H102">
        <f t="shared" si="3"/>
        <v>0</v>
      </c>
      <c r="I102" s="20">
        <f>(Tableau3[[#This Row],[Indicateur_Cas]]*50%)+(Tableau3[[#This Row],[Indicateur_Décés]]*50%)</f>
        <v>0</v>
      </c>
    </row>
    <row r="103" spans="1:9" hidden="1" x14ac:dyDescent="0.35">
      <c r="A103">
        <v>2022</v>
      </c>
      <c r="B103" t="s">
        <v>122</v>
      </c>
      <c r="C103" t="s">
        <v>11</v>
      </c>
      <c r="D103" t="s">
        <v>46</v>
      </c>
      <c r="E103">
        <v>25</v>
      </c>
      <c r="G103">
        <f t="shared" si="2"/>
        <v>1</v>
      </c>
      <c r="H103">
        <f t="shared" si="3"/>
        <v>0</v>
      </c>
      <c r="I103" s="20">
        <f>(Tableau3[[#This Row],[Indicateur_Cas]]*50%)+(Tableau3[[#This Row],[Indicateur_Décés]]*50%)</f>
        <v>0.5</v>
      </c>
    </row>
    <row r="104" spans="1:9" hidden="1" x14ac:dyDescent="0.35">
      <c r="A104">
        <v>2022</v>
      </c>
      <c r="B104" t="s">
        <v>123</v>
      </c>
      <c r="C104" t="s">
        <v>11</v>
      </c>
      <c r="D104" t="s">
        <v>46</v>
      </c>
      <c r="G104">
        <f t="shared" si="2"/>
        <v>0</v>
      </c>
      <c r="H104">
        <f t="shared" si="3"/>
        <v>0</v>
      </c>
      <c r="I104" s="20">
        <f>(Tableau3[[#This Row],[Indicateur_Cas]]*50%)+(Tableau3[[#This Row],[Indicateur_Décés]]*50%)</f>
        <v>0</v>
      </c>
    </row>
    <row r="105" spans="1:9" hidden="1" x14ac:dyDescent="0.35">
      <c r="A105">
        <v>2022</v>
      </c>
      <c r="B105" t="s">
        <v>122</v>
      </c>
      <c r="C105" t="s">
        <v>11</v>
      </c>
      <c r="D105" t="s">
        <v>99</v>
      </c>
      <c r="E105">
        <v>24</v>
      </c>
      <c r="G105">
        <f t="shared" si="2"/>
        <v>1</v>
      </c>
      <c r="H105">
        <f t="shared" si="3"/>
        <v>0</v>
      </c>
      <c r="I105" s="20">
        <f>(Tableau3[[#This Row],[Indicateur_Cas]]*50%)+(Tableau3[[#This Row],[Indicateur_Décés]]*50%)</f>
        <v>0.5</v>
      </c>
    </row>
    <row r="106" spans="1:9" hidden="1" x14ac:dyDescent="0.35">
      <c r="A106">
        <v>2022</v>
      </c>
      <c r="B106" t="s">
        <v>123</v>
      </c>
      <c r="C106" t="s">
        <v>11</v>
      </c>
      <c r="D106" t="s">
        <v>99</v>
      </c>
      <c r="E106">
        <v>4</v>
      </c>
      <c r="G106">
        <f t="shared" si="2"/>
        <v>1</v>
      </c>
      <c r="H106">
        <f t="shared" si="3"/>
        <v>0</v>
      </c>
      <c r="I106" s="20">
        <f>(Tableau3[[#This Row],[Indicateur_Cas]]*50%)+(Tableau3[[#This Row],[Indicateur_Décés]]*50%)</f>
        <v>0.5</v>
      </c>
    </row>
    <row r="107" spans="1:9" hidden="1" x14ac:dyDescent="0.35">
      <c r="A107">
        <v>2022</v>
      </c>
      <c r="B107" t="s">
        <v>122</v>
      </c>
      <c r="C107" t="s">
        <v>100</v>
      </c>
      <c r="D107" t="s">
        <v>101</v>
      </c>
      <c r="E107">
        <v>1610</v>
      </c>
      <c r="F107">
        <v>2</v>
      </c>
      <c r="G107">
        <f t="shared" si="2"/>
        <v>1</v>
      </c>
      <c r="H107">
        <f t="shared" si="3"/>
        <v>1</v>
      </c>
      <c r="I107" s="20">
        <f>(Tableau3[[#This Row],[Indicateur_Cas]]*50%)+(Tableau3[[#This Row],[Indicateur_Décés]]*50%)</f>
        <v>1</v>
      </c>
    </row>
    <row r="108" spans="1:9" hidden="1" x14ac:dyDescent="0.35">
      <c r="A108">
        <v>2022</v>
      </c>
      <c r="B108" t="s">
        <v>123</v>
      </c>
      <c r="C108" t="s">
        <v>100</v>
      </c>
      <c r="D108" t="s">
        <v>101</v>
      </c>
      <c r="E108">
        <v>1</v>
      </c>
      <c r="G108">
        <f t="shared" si="2"/>
        <v>1</v>
      </c>
      <c r="H108">
        <f t="shared" si="3"/>
        <v>0</v>
      </c>
      <c r="I108" s="20">
        <f>(Tableau3[[#This Row],[Indicateur_Cas]]*50%)+(Tableau3[[#This Row],[Indicateur_Décés]]*50%)</f>
        <v>0.5</v>
      </c>
    </row>
    <row r="109" spans="1:9" hidden="1" x14ac:dyDescent="0.35">
      <c r="A109">
        <v>2022</v>
      </c>
      <c r="B109" t="s">
        <v>122</v>
      </c>
      <c r="C109" t="s">
        <v>47</v>
      </c>
      <c r="D109" t="s">
        <v>48</v>
      </c>
      <c r="E109">
        <v>98</v>
      </c>
      <c r="G109">
        <f t="shared" si="2"/>
        <v>1</v>
      </c>
      <c r="H109">
        <f t="shared" si="3"/>
        <v>0</v>
      </c>
      <c r="I109" s="20">
        <f>(Tableau3[[#This Row],[Indicateur_Cas]]*50%)+(Tableau3[[#This Row],[Indicateur_Décés]]*50%)</f>
        <v>0.5</v>
      </c>
    </row>
    <row r="110" spans="1:9" hidden="1" x14ac:dyDescent="0.35">
      <c r="A110">
        <v>2022</v>
      </c>
      <c r="B110" t="s">
        <v>123</v>
      </c>
      <c r="C110" t="s">
        <v>47</v>
      </c>
      <c r="D110" t="s">
        <v>48</v>
      </c>
      <c r="E110">
        <v>54</v>
      </c>
      <c r="G110">
        <f t="shared" si="2"/>
        <v>1</v>
      </c>
      <c r="H110">
        <f t="shared" si="3"/>
        <v>0</v>
      </c>
      <c r="I110" s="20">
        <f>(Tableau3[[#This Row],[Indicateur_Cas]]*50%)+(Tableau3[[#This Row],[Indicateur_Décés]]*50%)</f>
        <v>0.5</v>
      </c>
    </row>
    <row r="111" spans="1:9" hidden="1" x14ac:dyDescent="0.35">
      <c r="A111">
        <v>2022</v>
      </c>
      <c r="B111" t="s">
        <v>122</v>
      </c>
      <c r="C111" t="s">
        <v>47</v>
      </c>
      <c r="D111" t="s">
        <v>49</v>
      </c>
      <c r="E111">
        <v>7</v>
      </c>
      <c r="G111">
        <f t="shared" si="2"/>
        <v>1</v>
      </c>
      <c r="H111">
        <f t="shared" si="3"/>
        <v>0</v>
      </c>
      <c r="I111" s="20">
        <f>(Tableau3[[#This Row],[Indicateur_Cas]]*50%)+(Tableau3[[#This Row],[Indicateur_Décés]]*50%)</f>
        <v>0.5</v>
      </c>
    </row>
    <row r="112" spans="1:9" hidden="1" x14ac:dyDescent="0.35">
      <c r="A112">
        <v>2022</v>
      </c>
      <c r="B112" t="s">
        <v>123</v>
      </c>
      <c r="C112" t="s">
        <v>47</v>
      </c>
      <c r="D112" t="s">
        <v>49</v>
      </c>
      <c r="E112">
        <v>1</v>
      </c>
      <c r="G112">
        <f t="shared" si="2"/>
        <v>1</v>
      </c>
      <c r="H112">
        <f t="shared" si="3"/>
        <v>0</v>
      </c>
      <c r="I112" s="20">
        <f>(Tableau3[[#This Row],[Indicateur_Cas]]*50%)+(Tableau3[[#This Row],[Indicateur_Décés]]*50%)</f>
        <v>0.5</v>
      </c>
    </row>
    <row r="113" spans="1:9" hidden="1" x14ac:dyDescent="0.35">
      <c r="A113">
        <v>2022</v>
      </c>
      <c r="B113" t="s">
        <v>122</v>
      </c>
      <c r="C113" t="s">
        <v>47</v>
      </c>
      <c r="D113" t="s">
        <v>50</v>
      </c>
      <c r="G113">
        <f t="shared" si="2"/>
        <v>0</v>
      </c>
      <c r="H113">
        <f t="shared" si="3"/>
        <v>0</v>
      </c>
      <c r="I113" s="20">
        <f>(Tableau3[[#This Row],[Indicateur_Cas]]*50%)+(Tableau3[[#This Row],[Indicateur_Décés]]*50%)</f>
        <v>0</v>
      </c>
    </row>
    <row r="114" spans="1:9" hidden="1" x14ac:dyDescent="0.35">
      <c r="A114">
        <v>2022</v>
      </c>
      <c r="B114" t="s">
        <v>123</v>
      </c>
      <c r="C114" t="s">
        <v>47</v>
      </c>
      <c r="D114" t="s">
        <v>50</v>
      </c>
      <c r="E114">
        <v>2</v>
      </c>
      <c r="G114">
        <f t="shared" si="2"/>
        <v>1</v>
      </c>
      <c r="H114">
        <f t="shared" si="3"/>
        <v>0</v>
      </c>
      <c r="I114" s="20">
        <f>(Tableau3[[#This Row],[Indicateur_Cas]]*50%)+(Tableau3[[#This Row],[Indicateur_Décés]]*50%)</f>
        <v>0.5</v>
      </c>
    </row>
    <row r="115" spans="1:9" hidden="1" x14ac:dyDescent="0.35">
      <c r="A115">
        <v>2022</v>
      </c>
      <c r="B115" t="s">
        <v>122</v>
      </c>
      <c r="C115" t="s">
        <v>13</v>
      </c>
      <c r="D115" t="s">
        <v>102</v>
      </c>
      <c r="E115">
        <v>45</v>
      </c>
      <c r="F115">
        <v>1</v>
      </c>
      <c r="G115">
        <f t="shared" si="2"/>
        <v>1</v>
      </c>
      <c r="H115">
        <f t="shared" si="3"/>
        <v>1</v>
      </c>
      <c r="I115" s="20">
        <f>(Tableau3[[#This Row],[Indicateur_Cas]]*50%)+(Tableau3[[#This Row],[Indicateur_Décés]]*50%)</f>
        <v>1</v>
      </c>
    </row>
    <row r="116" spans="1:9" hidden="1" x14ac:dyDescent="0.35">
      <c r="A116">
        <v>2022</v>
      </c>
      <c r="B116" t="s">
        <v>123</v>
      </c>
      <c r="C116" t="s">
        <v>13</v>
      </c>
      <c r="D116" t="s">
        <v>102</v>
      </c>
      <c r="G116">
        <f t="shared" si="2"/>
        <v>0</v>
      </c>
      <c r="H116">
        <f t="shared" si="3"/>
        <v>0</v>
      </c>
      <c r="I116" s="20">
        <f>(Tableau3[[#This Row],[Indicateur_Cas]]*50%)+(Tableau3[[#This Row],[Indicateur_Décés]]*50%)</f>
        <v>0</v>
      </c>
    </row>
    <row r="117" spans="1:9" hidden="1" x14ac:dyDescent="0.35">
      <c r="A117">
        <v>2022</v>
      </c>
      <c r="B117" t="s">
        <v>122</v>
      </c>
      <c r="C117" t="s">
        <v>13</v>
      </c>
      <c r="D117" t="s">
        <v>103</v>
      </c>
      <c r="G117">
        <f t="shared" si="2"/>
        <v>0</v>
      </c>
      <c r="H117">
        <f t="shared" si="3"/>
        <v>0</v>
      </c>
      <c r="I117" s="20">
        <f>(Tableau3[[#This Row],[Indicateur_Cas]]*50%)+(Tableau3[[#This Row],[Indicateur_Décés]]*50%)</f>
        <v>0</v>
      </c>
    </row>
    <row r="118" spans="1:9" hidden="1" x14ac:dyDescent="0.35">
      <c r="A118">
        <v>2022</v>
      </c>
      <c r="B118" t="s">
        <v>123</v>
      </c>
      <c r="C118" t="s">
        <v>13</v>
      </c>
      <c r="D118" t="s">
        <v>103</v>
      </c>
      <c r="G118">
        <f t="shared" si="2"/>
        <v>0</v>
      </c>
      <c r="H118">
        <f t="shared" si="3"/>
        <v>0</v>
      </c>
      <c r="I118" s="20">
        <f>(Tableau3[[#This Row],[Indicateur_Cas]]*50%)+(Tableau3[[#This Row],[Indicateur_Décés]]*50%)</f>
        <v>0</v>
      </c>
    </row>
    <row r="119" spans="1:9" hidden="1" x14ac:dyDescent="0.35">
      <c r="A119">
        <v>2022</v>
      </c>
      <c r="B119" t="s">
        <v>122</v>
      </c>
      <c r="C119" t="s">
        <v>13</v>
      </c>
      <c r="D119" t="s">
        <v>104</v>
      </c>
      <c r="G119">
        <f t="shared" si="2"/>
        <v>0</v>
      </c>
      <c r="H119">
        <f t="shared" si="3"/>
        <v>0</v>
      </c>
      <c r="I119" s="20">
        <f>(Tableau3[[#This Row],[Indicateur_Cas]]*50%)+(Tableau3[[#This Row],[Indicateur_Décés]]*50%)</f>
        <v>0</v>
      </c>
    </row>
    <row r="120" spans="1:9" hidden="1" x14ac:dyDescent="0.35">
      <c r="A120">
        <v>2022</v>
      </c>
      <c r="B120" t="s">
        <v>123</v>
      </c>
      <c r="C120" t="s">
        <v>13</v>
      </c>
      <c r="D120" t="s">
        <v>104</v>
      </c>
      <c r="G120">
        <f t="shared" si="2"/>
        <v>0</v>
      </c>
      <c r="H120">
        <f t="shared" si="3"/>
        <v>0</v>
      </c>
      <c r="I120" s="20">
        <f>(Tableau3[[#This Row],[Indicateur_Cas]]*50%)+(Tableau3[[#This Row],[Indicateur_Décés]]*50%)</f>
        <v>0</v>
      </c>
    </row>
    <row r="121" spans="1:9" hidden="1" x14ac:dyDescent="0.35">
      <c r="A121">
        <v>2022</v>
      </c>
      <c r="B121" t="s">
        <v>122</v>
      </c>
      <c r="C121" t="s">
        <v>18</v>
      </c>
      <c r="D121" t="s">
        <v>105</v>
      </c>
      <c r="E121">
        <v>28</v>
      </c>
      <c r="G121">
        <f t="shared" si="2"/>
        <v>1</v>
      </c>
      <c r="H121">
        <f t="shared" si="3"/>
        <v>0</v>
      </c>
      <c r="I121" s="20">
        <f>(Tableau3[[#This Row],[Indicateur_Cas]]*50%)+(Tableau3[[#This Row],[Indicateur_Décés]]*50%)</f>
        <v>0.5</v>
      </c>
    </row>
    <row r="122" spans="1:9" hidden="1" x14ac:dyDescent="0.35">
      <c r="A122">
        <v>2022</v>
      </c>
      <c r="B122" t="s">
        <v>123</v>
      </c>
      <c r="C122" t="s">
        <v>18</v>
      </c>
      <c r="D122" t="s">
        <v>105</v>
      </c>
      <c r="G122">
        <f t="shared" si="2"/>
        <v>0</v>
      </c>
      <c r="H122">
        <f t="shared" si="3"/>
        <v>0</v>
      </c>
      <c r="I122" s="20">
        <f>(Tableau3[[#This Row],[Indicateur_Cas]]*50%)+(Tableau3[[#This Row],[Indicateur_Décés]]*50%)</f>
        <v>0</v>
      </c>
    </row>
    <row r="123" spans="1:9" hidden="1" x14ac:dyDescent="0.35">
      <c r="A123">
        <v>2022</v>
      </c>
      <c r="B123" t="s">
        <v>122</v>
      </c>
      <c r="C123" t="s">
        <v>18</v>
      </c>
      <c r="D123" t="s">
        <v>51</v>
      </c>
      <c r="E123">
        <v>39</v>
      </c>
      <c r="G123">
        <f t="shared" si="2"/>
        <v>1</v>
      </c>
      <c r="H123">
        <f t="shared" si="3"/>
        <v>0</v>
      </c>
      <c r="I123" s="20">
        <f>(Tableau3[[#This Row],[Indicateur_Cas]]*50%)+(Tableau3[[#This Row],[Indicateur_Décés]]*50%)</f>
        <v>0.5</v>
      </c>
    </row>
    <row r="124" spans="1:9" hidden="1" x14ac:dyDescent="0.35">
      <c r="A124">
        <v>2022</v>
      </c>
      <c r="B124" t="s">
        <v>123</v>
      </c>
      <c r="C124" t="s">
        <v>18</v>
      </c>
      <c r="D124" t="s">
        <v>51</v>
      </c>
      <c r="G124">
        <f t="shared" si="2"/>
        <v>0</v>
      </c>
      <c r="H124">
        <f t="shared" si="3"/>
        <v>0</v>
      </c>
      <c r="I124" s="20">
        <f>(Tableau3[[#This Row],[Indicateur_Cas]]*50%)+(Tableau3[[#This Row],[Indicateur_Décés]]*50%)</f>
        <v>0</v>
      </c>
    </row>
    <row r="125" spans="1:9" hidden="1" x14ac:dyDescent="0.35">
      <c r="A125">
        <v>2022</v>
      </c>
      <c r="B125" t="s">
        <v>122</v>
      </c>
      <c r="C125" t="s">
        <v>106</v>
      </c>
      <c r="D125" t="s">
        <v>107</v>
      </c>
      <c r="E125">
        <v>20</v>
      </c>
      <c r="G125">
        <f t="shared" si="2"/>
        <v>1</v>
      </c>
      <c r="H125">
        <f t="shared" si="3"/>
        <v>0</v>
      </c>
      <c r="I125" s="20">
        <f>(Tableau3[[#This Row],[Indicateur_Cas]]*50%)+(Tableau3[[#This Row],[Indicateur_Décés]]*50%)</f>
        <v>0.5</v>
      </c>
    </row>
    <row r="126" spans="1:9" hidden="1" x14ac:dyDescent="0.35">
      <c r="A126">
        <v>2022</v>
      </c>
      <c r="B126" t="s">
        <v>123</v>
      </c>
      <c r="C126" t="s">
        <v>106</v>
      </c>
      <c r="D126" t="s">
        <v>107</v>
      </c>
      <c r="G126">
        <f t="shared" si="2"/>
        <v>0</v>
      </c>
      <c r="H126">
        <f t="shared" si="3"/>
        <v>0</v>
      </c>
      <c r="I126" s="20">
        <f>(Tableau3[[#This Row],[Indicateur_Cas]]*50%)+(Tableau3[[#This Row],[Indicateur_Décés]]*50%)</f>
        <v>0</v>
      </c>
    </row>
    <row r="127" spans="1:9" hidden="1" x14ac:dyDescent="0.35">
      <c r="A127">
        <v>2022</v>
      </c>
      <c r="B127" t="s">
        <v>122</v>
      </c>
      <c r="C127" t="s">
        <v>106</v>
      </c>
      <c r="D127" t="s">
        <v>108</v>
      </c>
      <c r="E127">
        <v>20</v>
      </c>
      <c r="G127">
        <f t="shared" si="2"/>
        <v>1</v>
      </c>
      <c r="H127">
        <f t="shared" si="3"/>
        <v>0</v>
      </c>
      <c r="I127" s="20">
        <f>(Tableau3[[#This Row],[Indicateur_Cas]]*50%)+(Tableau3[[#This Row],[Indicateur_Décés]]*50%)</f>
        <v>0.5</v>
      </c>
    </row>
    <row r="128" spans="1:9" hidden="1" x14ac:dyDescent="0.35">
      <c r="A128">
        <v>2022</v>
      </c>
      <c r="B128" t="s">
        <v>123</v>
      </c>
      <c r="C128" t="s">
        <v>106</v>
      </c>
      <c r="D128" t="s">
        <v>108</v>
      </c>
      <c r="G128">
        <f t="shared" si="2"/>
        <v>0</v>
      </c>
      <c r="H128">
        <f t="shared" si="3"/>
        <v>0</v>
      </c>
      <c r="I128" s="20">
        <f>(Tableau3[[#This Row],[Indicateur_Cas]]*50%)+(Tableau3[[#This Row],[Indicateur_Décés]]*50%)</f>
        <v>0</v>
      </c>
    </row>
    <row r="129" spans="1:9" hidden="1" x14ac:dyDescent="0.35">
      <c r="A129">
        <v>2022</v>
      </c>
      <c r="B129" t="s">
        <v>122</v>
      </c>
      <c r="C129" t="s">
        <v>106</v>
      </c>
      <c r="D129" t="s">
        <v>109</v>
      </c>
      <c r="E129">
        <v>3</v>
      </c>
      <c r="G129">
        <f t="shared" si="2"/>
        <v>1</v>
      </c>
      <c r="H129">
        <f t="shared" si="3"/>
        <v>0</v>
      </c>
      <c r="I129" s="20">
        <f>(Tableau3[[#This Row],[Indicateur_Cas]]*50%)+(Tableau3[[#This Row],[Indicateur_Décés]]*50%)</f>
        <v>0.5</v>
      </c>
    </row>
    <row r="130" spans="1:9" hidden="1" x14ac:dyDescent="0.35">
      <c r="A130">
        <v>2022</v>
      </c>
      <c r="B130" t="s">
        <v>123</v>
      </c>
      <c r="C130" t="s">
        <v>106</v>
      </c>
      <c r="D130" t="s">
        <v>109</v>
      </c>
      <c r="G130">
        <f t="shared" si="2"/>
        <v>0</v>
      </c>
      <c r="H130">
        <f t="shared" si="3"/>
        <v>0</v>
      </c>
      <c r="I130" s="20">
        <f>(Tableau3[[#This Row],[Indicateur_Cas]]*50%)+(Tableau3[[#This Row],[Indicateur_Décés]]*50%)</f>
        <v>0</v>
      </c>
    </row>
    <row r="131" spans="1:9" hidden="1" x14ac:dyDescent="0.35">
      <c r="A131">
        <v>2022</v>
      </c>
      <c r="B131" t="s">
        <v>122</v>
      </c>
      <c r="C131" t="s">
        <v>29</v>
      </c>
      <c r="D131" t="s">
        <v>110</v>
      </c>
      <c r="E131">
        <v>1</v>
      </c>
      <c r="G131">
        <f t="shared" ref="G131:G194" si="4">IF(E131&gt;0,1,0)</f>
        <v>1</v>
      </c>
      <c r="H131">
        <f t="shared" ref="H131:H194" si="5">IF(F131&gt;0,1,0)</f>
        <v>0</v>
      </c>
      <c r="I131" s="20">
        <f>(Tableau3[[#This Row],[Indicateur_Cas]]*50%)+(Tableau3[[#This Row],[Indicateur_Décés]]*50%)</f>
        <v>0.5</v>
      </c>
    </row>
    <row r="132" spans="1:9" hidden="1" x14ac:dyDescent="0.35">
      <c r="A132">
        <v>2022</v>
      </c>
      <c r="B132" t="s">
        <v>123</v>
      </c>
      <c r="C132" t="s">
        <v>29</v>
      </c>
      <c r="D132" t="s">
        <v>110</v>
      </c>
      <c r="E132">
        <v>19</v>
      </c>
      <c r="G132">
        <f t="shared" si="4"/>
        <v>1</v>
      </c>
      <c r="H132">
        <f t="shared" si="5"/>
        <v>0</v>
      </c>
      <c r="I132" s="20">
        <f>(Tableau3[[#This Row],[Indicateur_Cas]]*50%)+(Tableau3[[#This Row],[Indicateur_Décés]]*50%)</f>
        <v>0.5</v>
      </c>
    </row>
    <row r="133" spans="1:9" hidden="1" x14ac:dyDescent="0.35">
      <c r="A133">
        <v>2022</v>
      </c>
      <c r="B133" t="s">
        <v>122</v>
      </c>
      <c r="C133" t="s">
        <v>29</v>
      </c>
      <c r="D133" t="s">
        <v>111</v>
      </c>
      <c r="E133">
        <v>0</v>
      </c>
      <c r="G133">
        <f t="shared" si="4"/>
        <v>0</v>
      </c>
      <c r="H133">
        <f t="shared" si="5"/>
        <v>0</v>
      </c>
      <c r="I133" s="20">
        <f>(Tableau3[[#This Row],[Indicateur_Cas]]*50%)+(Tableau3[[#This Row],[Indicateur_Décés]]*50%)</f>
        <v>0</v>
      </c>
    </row>
    <row r="134" spans="1:9" hidden="1" x14ac:dyDescent="0.35">
      <c r="A134">
        <v>2022</v>
      </c>
      <c r="B134" t="s">
        <v>123</v>
      </c>
      <c r="C134" t="s">
        <v>29</v>
      </c>
      <c r="D134" t="s">
        <v>111</v>
      </c>
      <c r="G134">
        <f t="shared" si="4"/>
        <v>0</v>
      </c>
      <c r="H134">
        <f t="shared" si="5"/>
        <v>0</v>
      </c>
      <c r="I134" s="20">
        <f>(Tableau3[[#This Row],[Indicateur_Cas]]*50%)+(Tableau3[[#This Row],[Indicateur_Décés]]*50%)</f>
        <v>0</v>
      </c>
    </row>
    <row r="135" spans="1:9" hidden="1" x14ac:dyDescent="0.35">
      <c r="A135">
        <v>2022</v>
      </c>
      <c r="B135" t="s">
        <v>122</v>
      </c>
      <c r="C135" t="s">
        <v>12</v>
      </c>
      <c r="D135" t="s">
        <v>112</v>
      </c>
      <c r="E135">
        <v>14</v>
      </c>
      <c r="G135">
        <f t="shared" si="4"/>
        <v>1</v>
      </c>
      <c r="H135">
        <f t="shared" si="5"/>
        <v>0</v>
      </c>
      <c r="I135" s="20">
        <f>(Tableau3[[#This Row],[Indicateur_Cas]]*50%)+(Tableau3[[#This Row],[Indicateur_Décés]]*50%)</f>
        <v>0.5</v>
      </c>
    </row>
    <row r="136" spans="1:9" hidden="1" x14ac:dyDescent="0.35">
      <c r="A136">
        <v>2022</v>
      </c>
      <c r="B136" t="s">
        <v>123</v>
      </c>
      <c r="C136" t="s">
        <v>12</v>
      </c>
      <c r="D136" t="s">
        <v>112</v>
      </c>
      <c r="G136">
        <f t="shared" si="4"/>
        <v>0</v>
      </c>
      <c r="H136">
        <f t="shared" si="5"/>
        <v>0</v>
      </c>
      <c r="I136" s="20">
        <f>(Tableau3[[#This Row],[Indicateur_Cas]]*50%)+(Tableau3[[#This Row],[Indicateur_Décés]]*50%)</f>
        <v>0</v>
      </c>
    </row>
    <row r="137" spans="1:9" hidden="1" x14ac:dyDescent="0.35">
      <c r="A137">
        <v>2022</v>
      </c>
      <c r="B137" t="s">
        <v>122</v>
      </c>
      <c r="C137" t="s">
        <v>12</v>
      </c>
      <c r="D137" t="s">
        <v>52</v>
      </c>
      <c r="E137">
        <v>24</v>
      </c>
      <c r="G137">
        <f t="shared" si="4"/>
        <v>1</v>
      </c>
      <c r="H137">
        <f t="shared" si="5"/>
        <v>0</v>
      </c>
      <c r="I137" s="20">
        <f>(Tableau3[[#This Row],[Indicateur_Cas]]*50%)+(Tableau3[[#This Row],[Indicateur_Décés]]*50%)</f>
        <v>0.5</v>
      </c>
    </row>
    <row r="138" spans="1:9" hidden="1" x14ac:dyDescent="0.35">
      <c r="A138">
        <v>2022</v>
      </c>
      <c r="B138" t="s">
        <v>123</v>
      </c>
      <c r="C138" t="s">
        <v>12</v>
      </c>
      <c r="D138" t="s">
        <v>52</v>
      </c>
      <c r="E138">
        <v>8</v>
      </c>
      <c r="G138">
        <f t="shared" si="4"/>
        <v>1</v>
      </c>
      <c r="H138">
        <f t="shared" si="5"/>
        <v>0</v>
      </c>
      <c r="I138" s="20">
        <f>(Tableau3[[#This Row],[Indicateur_Cas]]*50%)+(Tableau3[[#This Row],[Indicateur_Décés]]*50%)</f>
        <v>0.5</v>
      </c>
    </row>
    <row r="139" spans="1:9" hidden="1" x14ac:dyDescent="0.35">
      <c r="A139">
        <v>2022</v>
      </c>
      <c r="B139" t="s">
        <v>122</v>
      </c>
      <c r="C139" t="s">
        <v>12</v>
      </c>
      <c r="D139" t="s">
        <v>113</v>
      </c>
      <c r="E139">
        <v>8</v>
      </c>
      <c r="G139">
        <f t="shared" si="4"/>
        <v>1</v>
      </c>
      <c r="H139">
        <f t="shared" si="5"/>
        <v>0</v>
      </c>
      <c r="I139" s="20">
        <f>(Tableau3[[#This Row],[Indicateur_Cas]]*50%)+(Tableau3[[#This Row],[Indicateur_Décés]]*50%)</f>
        <v>0.5</v>
      </c>
    </row>
    <row r="140" spans="1:9" hidden="1" x14ac:dyDescent="0.35">
      <c r="A140">
        <v>2022</v>
      </c>
      <c r="B140" t="s">
        <v>123</v>
      </c>
      <c r="C140" t="s">
        <v>12</v>
      </c>
      <c r="D140" t="s">
        <v>113</v>
      </c>
      <c r="G140">
        <f t="shared" si="4"/>
        <v>0</v>
      </c>
      <c r="H140">
        <f t="shared" si="5"/>
        <v>0</v>
      </c>
      <c r="I140" s="20">
        <f>(Tableau3[[#This Row],[Indicateur_Cas]]*50%)+(Tableau3[[#This Row],[Indicateur_Décés]]*50%)</f>
        <v>0</v>
      </c>
    </row>
    <row r="141" spans="1:9" hidden="1" x14ac:dyDescent="0.35">
      <c r="A141">
        <v>2022</v>
      </c>
      <c r="B141" t="s">
        <v>122</v>
      </c>
      <c r="C141" t="s">
        <v>12</v>
      </c>
      <c r="D141" t="s">
        <v>114</v>
      </c>
      <c r="G141">
        <f t="shared" si="4"/>
        <v>0</v>
      </c>
      <c r="H141">
        <f t="shared" si="5"/>
        <v>0</v>
      </c>
      <c r="I141" s="20">
        <f>(Tableau3[[#This Row],[Indicateur_Cas]]*50%)+(Tableau3[[#This Row],[Indicateur_Décés]]*50%)</f>
        <v>0</v>
      </c>
    </row>
    <row r="142" spans="1:9" hidden="1" x14ac:dyDescent="0.35">
      <c r="A142">
        <v>2022</v>
      </c>
      <c r="B142" t="s">
        <v>123</v>
      </c>
      <c r="C142" t="s">
        <v>12</v>
      </c>
      <c r="D142" t="s">
        <v>114</v>
      </c>
      <c r="G142">
        <f t="shared" si="4"/>
        <v>0</v>
      </c>
      <c r="H142">
        <f t="shared" si="5"/>
        <v>0</v>
      </c>
      <c r="I142" s="20">
        <f>(Tableau3[[#This Row],[Indicateur_Cas]]*50%)+(Tableau3[[#This Row],[Indicateur_Décés]]*50%)</f>
        <v>0</v>
      </c>
    </row>
    <row r="143" spans="1:9" x14ac:dyDescent="0.35">
      <c r="A143" s="5">
        <v>2023</v>
      </c>
      <c r="B143" t="s">
        <v>122</v>
      </c>
      <c r="C143" t="s">
        <v>26</v>
      </c>
      <c r="D143" t="s">
        <v>57</v>
      </c>
      <c r="E143">
        <v>32</v>
      </c>
      <c r="G143">
        <f>IF(E143&gt;0,1,0)</f>
        <v>1</v>
      </c>
      <c r="H143">
        <f>IF(F143&gt;0,1,0)</f>
        <v>0</v>
      </c>
      <c r="I143" s="20">
        <f>(Tableau3[[#This Row],[Indicateur_Cas]]*50%)+(Tableau3[[#This Row],[Indicateur_Décés]]*50%)</f>
        <v>0.5</v>
      </c>
    </row>
    <row r="144" spans="1:9" x14ac:dyDescent="0.35">
      <c r="A144" s="5">
        <v>2023</v>
      </c>
      <c r="B144" t="s">
        <v>123</v>
      </c>
      <c r="C144" t="s">
        <v>26</v>
      </c>
      <c r="D144" t="s">
        <v>57</v>
      </c>
      <c r="E144">
        <v>0</v>
      </c>
      <c r="F144">
        <v>0</v>
      </c>
      <c r="G144">
        <f>IF(E144&gt;0,1,0)</f>
        <v>0</v>
      </c>
      <c r="H144">
        <f>IF(F144&gt;0,1,0)</f>
        <v>0</v>
      </c>
      <c r="I144" s="20">
        <f>(Tableau3[[#This Row],[Indicateur_Cas]]*50%)+(Tableau3[[#This Row],[Indicateur_Décés]]*50%)</f>
        <v>0</v>
      </c>
    </row>
    <row r="145" spans="1:9" x14ac:dyDescent="0.35">
      <c r="A145">
        <v>2023</v>
      </c>
      <c r="B145" t="s">
        <v>122</v>
      </c>
      <c r="C145" t="s">
        <v>26</v>
      </c>
      <c r="D145" t="s">
        <v>58</v>
      </c>
      <c r="E145">
        <v>50</v>
      </c>
      <c r="G145">
        <f>IF(E145&gt;0,1,0)</f>
        <v>1</v>
      </c>
      <c r="H145">
        <f>IF(F145&gt;0,1,0)</f>
        <v>0</v>
      </c>
      <c r="I145" s="20">
        <f>(Tableau3[[#This Row],[Indicateur_Cas]]*50%)+(Tableau3[[#This Row],[Indicateur_Décés]]*50%)</f>
        <v>0.5</v>
      </c>
    </row>
    <row r="146" spans="1:9" x14ac:dyDescent="0.35">
      <c r="A146">
        <v>2023</v>
      </c>
      <c r="B146" t="s">
        <v>123</v>
      </c>
      <c r="C146" t="s">
        <v>26</v>
      </c>
      <c r="D146" t="s">
        <v>58</v>
      </c>
      <c r="E146">
        <v>0</v>
      </c>
      <c r="F146">
        <v>0</v>
      </c>
      <c r="G146">
        <f>IF(E146&gt;0,1,0)</f>
        <v>0</v>
      </c>
      <c r="H146">
        <f>IF(F146&gt;0,1,0)</f>
        <v>0</v>
      </c>
      <c r="I146" s="20">
        <f>(Tableau3[[#This Row],[Indicateur_Cas]]*50%)+(Tableau3[[#This Row],[Indicateur_Décés]]*50%)</f>
        <v>0</v>
      </c>
    </row>
    <row r="147" spans="1:9" x14ac:dyDescent="0.35">
      <c r="A147">
        <v>2023</v>
      </c>
      <c r="B147" t="s">
        <v>122</v>
      </c>
      <c r="C147" t="s">
        <v>26</v>
      </c>
      <c r="D147" t="s">
        <v>59</v>
      </c>
      <c r="E147">
        <v>0</v>
      </c>
      <c r="G147">
        <f>IF(E147&gt;0,1,0)</f>
        <v>0</v>
      </c>
      <c r="H147">
        <f>IF(F147&gt;0,1,0)</f>
        <v>0</v>
      </c>
      <c r="I147" s="20">
        <f>(Tableau3[[#This Row],[Indicateur_Cas]]*50%)+(Tableau3[[#This Row],[Indicateur_Décés]]*50%)</f>
        <v>0</v>
      </c>
    </row>
    <row r="148" spans="1:9" x14ac:dyDescent="0.35">
      <c r="A148">
        <v>2023</v>
      </c>
      <c r="B148" t="s">
        <v>123</v>
      </c>
      <c r="C148" t="s">
        <v>26</v>
      </c>
      <c r="D148" t="s">
        <v>59</v>
      </c>
      <c r="E148">
        <v>0</v>
      </c>
      <c r="F148">
        <v>0</v>
      </c>
      <c r="G148">
        <f>IF(E148&gt;0,1,0)</f>
        <v>0</v>
      </c>
      <c r="H148">
        <f>IF(F148&gt;0,1,0)</f>
        <v>0</v>
      </c>
      <c r="I148" s="20">
        <f>(Tableau3[[#This Row],[Indicateur_Cas]]*50%)+(Tableau3[[#This Row],[Indicateur_Décés]]*50%)</f>
        <v>0</v>
      </c>
    </row>
    <row r="149" spans="1:9" x14ac:dyDescent="0.35">
      <c r="A149">
        <v>2023</v>
      </c>
      <c r="B149" t="s">
        <v>122</v>
      </c>
      <c r="C149" t="s">
        <v>17</v>
      </c>
      <c r="D149" t="s">
        <v>60</v>
      </c>
      <c r="E149">
        <v>97</v>
      </c>
      <c r="G149">
        <f>IF(E149&gt;0,1,0)</f>
        <v>1</v>
      </c>
      <c r="H149">
        <f>IF(F149&gt;0,1,0)</f>
        <v>0</v>
      </c>
      <c r="I149" s="20">
        <f>(Tableau3[[#This Row],[Indicateur_Cas]]*50%)+(Tableau3[[#This Row],[Indicateur_Décés]]*50%)</f>
        <v>0.5</v>
      </c>
    </row>
    <row r="150" spans="1:9" x14ac:dyDescent="0.35">
      <c r="A150">
        <v>2023</v>
      </c>
      <c r="B150" t="s">
        <v>123</v>
      </c>
      <c r="C150" t="s">
        <v>17</v>
      </c>
      <c r="D150" t="s">
        <v>60</v>
      </c>
      <c r="E150">
        <v>0</v>
      </c>
      <c r="F150">
        <v>0</v>
      </c>
      <c r="G150">
        <f>IF(E150&gt;0,1,0)</f>
        <v>0</v>
      </c>
      <c r="H150">
        <f>IF(F150&gt;0,1,0)</f>
        <v>0</v>
      </c>
      <c r="I150" s="20">
        <f>(Tableau3[[#This Row],[Indicateur_Cas]]*50%)+(Tableau3[[#This Row],[Indicateur_Décés]]*50%)</f>
        <v>0</v>
      </c>
    </row>
    <row r="151" spans="1:9" x14ac:dyDescent="0.35">
      <c r="A151">
        <v>2023</v>
      </c>
      <c r="B151" t="s">
        <v>122</v>
      </c>
      <c r="C151" t="s">
        <v>17</v>
      </c>
      <c r="D151" t="s">
        <v>61</v>
      </c>
      <c r="E151">
        <v>92</v>
      </c>
      <c r="G151">
        <f>IF(E151&gt;0,1,0)</f>
        <v>1</v>
      </c>
      <c r="H151">
        <f>IF(F151&gt;0,1,0)</f>
        <v>0</v>
      </c>
      <c r="I151" s="20">
        <f>(Tableau3[[#This Row],[Indicateur_Cas]]*50%)+(Tableau3[[#This Row],[Indicateur_Décés]]*50%)</f>
        <v>0.5</v>
      </c>
    </row>
    <row r="152" spans="1:9" x14ac:dyDescent="0.35">
      <c r="A152">
        <v>2023</v>
      </c>
      <c r="B152" t="s">
        <v>123</v>
      </c>
      <c r="C152" t="s">
        <v>17</v>
      </c>
      <c r="D152" t="s">
        <v>61</v>
      </c>
      <c r="E152">
        <v>0</v>
      </c>
      <c r="F152">
        <v>0</v>
      </c>
      <c r="G152">
        <f>IF(E152&gt;0,1,0)</f>
        <v>0</v>
      </c>
      <c r="H152">
        <f>IF(F152&gt;0,1,0)</f>
        <v>0</v>
      </c>
      <c r="I152" s="20">
        <f>(Tableau3[[#This Row],[Indicateur_Cas]]*50%)+(Tableau3[[#This Row],[Indicateur_Décés]]*50%)</f>
        <v>0</v>
      </c>
    </row>
    <row r="153" spans="1:9" x14ac:dyDescent="0.35">
      <c r="A153">
        <v>2023</v>
      </c>
      <c r="B153" t="s">
        <v>122</v>
      </c>
      <c r="C153" t="s">
        <v>17</v>
      </c>
      <c r="D153" t="s">
        <v>62</v>
      </c>
      <c r="E153">
        <v>75</v>
      </c>
      <c r="G153">
        <f>IF(E153&gt;0,1,0)</f>
        <v>1</v>
      </c>
      <c r="H153">
        <f>IF(F153&gt;0,1,0)</f>
        <v>0</v>
      </c>
      <c r="I153" s="20">
        <f>(Tableau3[[#This Row],[Indicateur_Cas]]*50%)+(Tableau3[[#This Row],[Indicateur_Décés]]*50%)</f>
        <v>0.5</v>
      </c>
    </row>
    <row r="154" spans="1:9" x14ac:dyDescent="0.35">
      <c r="A154">
        <v>2023</v>
      </c>
      <c r="B154" t="s">
        <v>123</v>
      </c>
      <c r="C154" t="s">
        <v>17</v>
      </c>
      <c r="D154" t="s">
        <v>62</v>
      </c>
      <c r="E154">
        <v>0</v>
      </c>
      <c r="F154">
        <v>0</v>
      </c>
      <c r="G154">
        <f>IF(E154&gt;0,1,0)</f>
        <v>0</v>
      </c>
      <c r="H154">
        <f>IF(F154&gt;0,1,0)</f>
        <v>0</v>
      </c>
      <c r="I154" s="20">
        <f>(Tableau3[[#This Row],[Indicateur_Cas]]*50%)+(Tableau3[[#This Row],[Indicateur_Décés]]*50%)</f>
        <v>0</v>
      </c>
    </row>
    <row r="155" spans="1:9" x14ac:dyDescent="0.35">
      <c r="A155">
        <v>2023</v>
      </c>
      <c r="B155" t="s">
        <v>122</v>
      </c>
      <c r="C155" t="s">
        <v>20</v>
      </c>
      <c r="D155" t="s">
        <v>63</v>
      </c>
      <c r="E155">
        <v>68</v>
      </c>
      <c r="G155">
        <f>IF(E155&gt;0,1,0)</f>
        <v>1</v>
      </c>
      <c r="H155">
        <f>IF(F155&gt;0,1,0)</f>
        <v>0</v>
      </c>
      <c r="I155" s="20">
        <f>(Tableau3[[#This Row],[Indicateur_Cas]]*50%)+(Tableau3[[#This Row],[Indicateur_Décés]]*50%)</f>
        <v>0.5</v>
      </c>
    </row>
    <row r="156" spans="1:9" x14ac:dyDescent="0.35">
      <c r="A156">
        <v>2023</v>
      </c>
      <c r="B156" t="s">
        <v>123</v>
      </c>
      <c r="C156" t="s">
        <v>20</v>
      </c>
      <c r="D156" t="s">
        <v>63</v>
      </c>
      <c r="E156">
        <v>0</v>
      </c>
      <c r="F156">
        <v>0</v>
      </c>
      <c r="G156">
        <f>IF(E156&gt;0,1,0)</f>
        <v>0</v>
      </c>
      <c r="H156">
        <f>IF(F156&gt;0,1,0)</f>
        <v>0</v>
      </c>
      <c r="I156" s="20">
        <f>(Tableau3[[#This Row],[Indicateur_Cas]]*50%)+(Tableau3[[#This Row],[Indicateur_Décés]]*50%)</f>
        <v>0</v>
      </c>
    </row>
    <row r="157" spans="1:9" x14ac:dyDescent="0.35">
      <c r="A157">
        <v>2023</v>
      </c>
      <c r="B157" t="s">
        <v>122</v>
      </c>
      <c r="C157" t="s">
        <v>20</v>
      </c>
      <c r="D157" t="s">
        <v>64</v>
      </c>
      <c r="E157">
        <v>49</v>
      </c>
      <c r="G157">
        <f>IF(E157&gt;0,1,0)</f>
        <v>1</v>
      </c>
      <c r="H157">
        <f>IF(F157&gt;0,1,0)</f>
        <v>0</v>
      </c>
      <c r="I157" s="20">
        <f>(Tableau3[[#This Row],[Indicateur_Cas]]*50%)+(Tableau3[[#This Row],[Indicateur_Décés]]*50%)</f>
        <v>0.5</v>
      </c>
    </row>
    <row r="158" spans="1:9" x14ac:dyDescent="0.35">
      <c r="A158">
        <v>2023</v>
      </c>
      <c r="B158" t="s">
        <v>123</v>
      </c>
      <c r="C158" t="s">
        <v>20</v>
      </c>
      <c r="D158" t="s">
        <v>64</v>
      </c>
      <c r="E158">
        <v>0</v>
      </c>
      <c r="F158">
        <v>0</v>
      </c>
      <c r="G158">
        <f>IF(E158&gt;0,1,0)</f>
        <v>0</v>
      </c>
      <c r="H158">
        <f>IF(F158&gt;0,1,0)</f>
        <v>0</v>
      </c>
      <c r="I158" s="20">
        <f>(Tableau3[[#This Row],[Indicateur_Cas]]*50%)+(Tableau3[[#This Row],[Indicateur_Décés]]*50%)</f>
        <v>0</v>
      </c>
    </row>
    <row r="159" spans="1:9" x14ac:dyDescent="0.35">
      <c r="A159">
        <v>2023</v>
      </c>
      <c r="B159" t="s">
        <v>122</v>
      </c>
      <c r="C159" t="s">
        <v>28</v>
      </c>
      <c r="D159" t="s">
        <v>65</v>
      </c>
      <c r="E159">
        <v>214</v>
      </c>
      <c r="G159">
        <f>IF(E159&gt;0,1,0)</f>
        <v>1</v>
      </c>
      <c r="H159">
        <f>IF(F159&gt;0,1,0)</f>
        <v>0</v>
      </c>
      <c r="I159" s="20">
        <f>(Tableau3[[#This Row],[Indicateur_Cas]]*50%)+(Tableau3[[#This Row],[Indicateur_Décés]]*50%)</f>
        <v>0.5</v>
      </c>
    </row>
    <row r="160" spans="1:9" x14ac:dyDescent="0.35">
      <c r="A160">
        <v>2023</v>
      </c>
      <c r="B160" t="s">
        <v>123</v>
      </c>
      <c r="C160" t="s">
        <v>28</v>
      </c>
      <c r="D160" t="s">
        <v>65</v>
      </c>
      <c r="E160">
        <v>0</v>
      </c>
      <c r="F160">
        <v>0</v>
      </c>
      <c r="G160">
        <f>IF(E160&gt;0,1,0)</f>
        <v>0</v>
      </c>
      <c r="H160">
        <f>IF(F160&gt;0,1,0)</f>
        <v>0</v>
      </c>
      <c r="I160" s="20">
        <f>(Tableau3[[#This Row],[Indicateur_Cas]]*50%)+(Tableau3[[#This Row],[Indicateur_Décés]]*50%)</f>
        <v>0</v>
      </c>
    </row>
    <row r="161" spans="1:9" x14ac:dyDescent="0.35">
      <c r="A161">
        <v>2023</v>
      </c>
      <c r="B161" t="s">
        <v>122</v>
      </c>
      <c r="C161" t="s">
        <v>28</v>
      </c>
      <c r="D161" t="s">
        <v>66</v>
      </c>
      <c r="E161">
        <v>156</v>
      </c>
      <c r="G161">
        <f>IF(E161&gt;0,1,0)</f>
        <v>1</v>
      </c>
      <c r="H161">
        <f>IF(F161&gt;0,1,0)</f>
        <v>0</v>
      </c>
      <c r="I161" s="20">
        <f>(Tableau3[[#This Row],[Indicateur_Cas]]*50%)+(Tableau3[[#This Row],[Indicateur_Décés]]*50%)</f>
        <v>0.5</v>
      </c>
    </row>
    <row r="162" spans="1:9" x14ac:dyDescent="0.35">
      <c r="A162">
        <v>2023</v>
      </c>
      <c r="B162" t="s">
        <v>123</v>
      </c>
      <c r="C162" t="s">
        <v>28</v>
      </c>
      <c r="D162" t="s">
        <v>66</v>
      </c>
      <c r="E162">
        <v>0</v>
      </c>
      <c r="F162">
        <v>0</v>
      </c>
      <c r="G162">
        <f>IF(E162&gt;0,1,0)</f>
        <v>0</v>
      </c>
      <c r="H162">
        <f>IF(F162&gt;0,1,0)</f>
        <v>0</v>
      </c>
      <c r="I162" s="20">
        <f>(Tableau3[[#This Row],[Indicateur_Cas]]*50%)+(Tableau3[[#This Row],[Indicateur_Décés]]*50%)</f>
        <v>0</v>
      </c>
    </row>
    <row r="163" spans="1:9" x14ac:dyDescent="0.35">
      <c r="A163">
        <v>2023</v>
      </c>
      <c r="B163" t="s">
        <v>122</v>
      </c>
      <c r="C163" t="s">
        <v>28</v>
      </c>
      <c r="D163" t="s">
        <v>67</v>
      </c>
      <c r="E163">
        <v>275</v>
      </c>
      <c r="G163">
        <f>IF(E163&gt;0,1,0)</f>
        <v>1</v>
      </c>
      <c r="H163">
        <f>IF(F163&gt;0,1,0)</f>
        <v>0</v>
      </c>
      <c r="I163" s="20">
        <f>(Tableau3[[#This Row],[Indicateur_Cas]]*50%)+(Tableau3[[#This Row],[Indicateur_Décés]]*50%)</f>
        <v>0.5</v>
      </c>
    </row>
    <row r="164" spans="1:9" x14ac:dyDescent="0.35">
      <c r="A164">
        <v>2023</v>
      </c>
      <c r="B164" t="s">
        <v>123</v>
      </c>
      <c r="C164" t="s">
        <v>28</v>
      </c>
      <c r="D164" t="s">
        <v>67</v>
      </c>
      <c r="E164">
        <v>0</v>
      </c>
      <c r="F164">
        <v>0</v>
      </c>
      <c r="G164">
        <f>IF(E164&gt;0,1,0)</f>
        <v>0</v>
      </c>
      <c r="H164">
        <f>IF(F164&gt;0,1,0)</f>
        <v>0</v>
      </c>
      <c r="I164" s="20">
        <f>(Tableau3[[#This Row],[Indicateur_Cas]]*50%)+(Tableau3[[#This Row],[Indicateur_Décés]]*50%)</f>
        <v>0</v>
      </c>
    </row>
    <row r="165" spans="1:9" x14ac:dyDescent="0.35">
      <c r="A165">
        <v>2023</v>
      </c>
      <c r="B165" t="s">
        <v>122</v>
      </c>
      <c r="C165" t="s">
        <v>21</v>
      </c>
      <c r="D165" t="s">
        <v>37</v>
      </c>
      <c r="E165">
        <v>26</v>
      </c>
      <c r="G165">
        <f>IF(E165&gt;0,1,0)</f>
        <v>1</v>
      </c>
      <c r="H165">
        <f>IF(F165&gt;0,1,0)</f>
        <v>0</v>
      </c>
      <c r="I165" s="20">
        <f>(Tableau3[[#This Row],[Indicateur_Cas]]*50%)+(Tableau3[[#This Row],[Indicateur_Décés]]*50%)</f>
        <v>0.5</v>
      </c>
    </row>
    <row r="166" spans="1:9" x14ac:dyDescent="0.35">
      <c r="A166">
        <v>2023</v>
      </c>
      <c r="B166" t="s">
        <v>123</v>
      </c>
      <c r="C166" t="s">
        <v>21</v>
      </c>
      <c r="D166" t="s">
        <v>37</v>
      </c>
      <c r="E166">
        <v>0</v>
      </c>
      <c r="F166">
        <v>0</v>
      </c>
      <c r="G166">
        <f>IF(E166&gt;0,1,0)</f>
        <v>0</v>
      </c>
      <c r="H166">
        <f>IF(F166&gt;0,1,0)</f>
        <v>0</v>
      </c>
      <c r="I166" s="20">
        <f>(Tableau3[[#This Row],[Indicateur_Cas]]*50%)+(Tableau3[[#This Row],[Indicateur_Décés]]*50%)</f>
        <v>0</v>
      </c>
    </row>
    <row r="167" spans="1:9" x14ac:dyDescent="0.35">
      <c r="A167">
        <v>2023</v>
      </c>
      <c r="B167" t="s">
        <v>122</v>
      </c>
      <c r="C167" t="s">
        <v>21</v>
      </c>
      <c r="D167" t="s">
        <v>68</v>
      </c>
      <c r="E167">
        <v>4</v>
      </c>
      <c r="G167">
        <f>IF(E167&gt;0,1,0)</f>
        <v>1</v>
      </c>
      <c r="H167">
        <f>IF(F167&gt;0,1,0)</f>
        <v>0</v>
      </c>
      <c r="I167" s="20">
        <f>(Tableau3[[#This Row],[Indicateur_Cas]]*50%)+(Tableau3[[#This Row],[Indicateur_Décés]]*50%)</f>
        <v>0.5</v>
      </c>
    </row>
    <row r="168" spans="1:9" x14ac:dyDescent="0.35">
      <c r="A168">
        <v>2023</v>
      </c>
      <c r="B168" t="s">
        <v>123</v>
      </c>
      <c r="C168" t="s">
        <v>21</v>
      </c>
      <c r="D168" t="s">
        <v>68</v>
      </c>
      <c r="E168">
        <v>0</v>
      </c>
      <c r="F168">
        <v>0</v>
      </c>
      <c r="G168">
        <f>IF(E168&gt;0,1,0)</f>
        <v>0</v>
      </c>
      <c r="H168">
        <f>IF(F168&gt;0,1,0)</f>
        <v>0</v>
      </c>
      <c r="I168" s="20">
        <f>(Tableau3[[#This Row],[Indicateur_Cas]]*50%)+(Tableau3[[#This Row],[Indicateur_Décés]]*50%)</f>
        <v>0</v>
      </c>
    </row>
    <row r="169" spans="1:9" x14ac:dyDescent="0.35">
      <c r="A169">
        <v>2023</v>
      </c>
      <c r="B169" t="s">
        <v>122</v>
      </c>
      <c r="C169" t="s">
        <v>27</v>
      </c>
      <c r="D169" t="s">
        <v>69</v>
      </c>
      <c r="E169">
        <v>7</v>
      </c>
      <c r="G169">
        <f>IF(E169&gt;0,1,0)</f>
        <v>1</v>
      </c>
      <c r="H169">
        <f>IF(F169&gt;0,1,0)</f>
        <v>0</v>
      </c>
      <c r="I169" s="20">
        <f>(Tableau3[[#This Row],[Indicateur_Cas]]*50%)+(Tableau3[[#This Row],[Indicateur_Décés]]*50%)</f>
        <v>0.5</v>
      </c>
    </row>
    <row r="170" spans="1:9" x14ac:dyDescent="0.35">
      <c r="A170">
        <v>2023</v>
      </c>
      <c r="B170" t="s">
        <v>123</v>
      </c>
      <c r="C170" t="s">
        <v>27</v>
      </c>
      <c r="D170" t="s">
        <v>69</v>
      </c>
      <c r="E170">
        <v>1</v>
      </c>
      <c r="F170">
        <v>0</v>
      </c>
      <c r="G170">
        <f>IF(E170&gt;0,1,0)</f>
        <v>1</v>
      </c>
      <c r="H170">
        <f>IF(F170&gt;0,1,0)</f>
        <v>0</v>
      </c>
      <c r="I170" s="20">
        <f>(Tableau3[[#This Row],[Indicateur_Cas]]*50%)+(Tableau3[[#This Row],[Indicateur_Décés]]*50%)</f>
        <v>0.5</v>
      </c>
    </row>
    <row r="171" spans="1:9" x14ac:dyDescent="0.35">
      <c r="A171">
        <v>2023</v>
      </c>
      <c r="B171" t="s">
        <v>122</v>
      </c>
      <c r="C171" t="s">
        <v>27</v>
      </c>
      <c r="D171" t="s">
        <v>70</v>
      </c>
      <c r="E171">
        <v>0</v>
      </c>
      <c r="G171">
        <f>IF(E171&gt;0,1,0)</f>
        <v>0</v>
      </c>
      <c r="H171">
        <f>IF(F171&gt;0,1,0)</f>
        <v>0</v>
      </c>
      <c r="I171" s="20">
        <f>(Tableau3[[#This Row],[Indicateur_Cas]]*50%)+(Tableau3[[#This Row],[Indicateur_Décés]]*50%)</f>
        <v>0</v>
      </c>
    </row>
    <row r="172" spans="1:9" x14ac:dyDescent="0.35">
      <c r="A172">
        <v>2023</v>
      </c>
      <c r="B172" t="s">
        <v>123</v>
      </c>
      <c r="C172" t="s">
        <v>27</v>
      </c>
      <c r="D172" t="s">
        <v>70</v>
      </c>
      <c r="E172">
        <v>0</v>
      </c>
      <c r="F172">
        <v>0</v>
      </c>
      <c r="G172">
        <f>IF(E172&gt;0,1,0)</f>
        <v>0</v>
      </c>
      <c r="H172">
        <f>IF(F172&gt;0,1,0)</f>
        <v>0</v>
      </c>
      <c r="I172" s="20">
        <f>(Tableau3[[#This Row],[Indicateur_Cas]]*50%)+(Tableau3[[#This Row],[Indicateur_Décés]]*50%)</f>
        <v>0</v>
      </c>
    </row>
    <row r="173" spans="1:9" x14ac:dyDescent="0.35">
      <c r="A173">
        <v>2023</v>
      </c>
      <c r="B173" t="s">
        <v>122</v>
      </c>
      <c r="C173" t="s">
        <v>38</v>
      </c>
      <c r="D173" t="s">
        <v>71</v>
      </c>
      <c r="E173">
        <v>91</v>
      </c>
      <c r="G173">
        <f>IF(E173&gt;0,1,0)</f>
        <v>1</v>
      </c>
      <c r="H173">
        <f>IF(F173&gt;0,1,0)</f>
        <v>0</v>
      </c>
      <c r="I173" s="20">
        <f>(Tableau3[[#This Row],[Indicateur_Cas]]*50%)+(Tableau3[[#This Row],[Indicateur_Décés]]*50%)</f>
        <v>0.5</v>
      </c>
    </row>
    <row r="174" spans="1:9" x14ac:dyDescent="0.35">
      <c r="A174">
        <v>2023</v>
      </c>
      <c r="B174" t="s">
        <v>123</v>
      </c>
      <c r="C174" t="s">
        <v>38</v>
      </c>
      <c r="D174" t="s">
        <v>71</v>
      </c>
      <c r="E174">
        <v>0</v>
      </c>
      <c r="F174">
        <v>0</v>
      </c>
      <c r="G174">
        <f>IF(E174&gt;0,1,0)</f>
        <v>0</v>
      </c>
      <c r="H174">
        <f>IF(F174&gt;0,1,0)</f>
        <v>0</v>
      </c>
      <c r="I174" s="20">
        <f>(Tableau3[[#This Row],[Indicateur_Cas]]*50%)+(Tableau3[[#This Row],[Indicateur_Décés]]*50%)</f>
        <v>0</v>
      </c>
    </row>
    <row r="175" spans="1:9" x14ac:dyDescent="0.35">
      <c r="A175">
        <v>2023</v>
      </c>
      <c r="B175" t="s">
        <v>122</v>
      </c>
      <c r="C175" t="s">
        <v>38</v>
      </c>
      <c r="D175" t="s">
        <v>72</v>
      </c>
      <c r="E175">
        <v>7</v>
      </c>
      <c r="G175">
        <f>IF(E175&gt;0,1,0)</f>
        <v>1</v>
      </c>
      <c r="H175">
        <f>IF(F175&gt;0,1,0)</f>
        <v>0</v>
      </c>
      <c r="I175" s="20">
        <f>(Tableau3[[#This Row],[Indicateur_Cas]]*50%)+(Tableau3[[#This Row],[Indicateur_Décés]]*50%)</f>
        <v>0.5</v>
      </c>
    </row>
    <row r="176" spans="1:9" x14ac:dyDescent="0.35">
      <c r="A176">
        <v>2023</v>
      </c>
      <c r="B176" t="s">
        <v>123</v>
      </c>
      <c r="C176" t="s">
        <v>38</v>
      </c>
      <c r="D176" t="s">
        <v>72</v>
      </c>
      <c r="E176">
        <v>0</v>
      </c>
      <c r="F176">
        <v>0</v>
      </c>
      <c r="G176">
        <f>IF(E176&gt;0,1,0)</f>
        <v>0</v>
      </c>
      <c r="H176">
        <f>IF(F176&gt;0,1,0)</f>
        <v>0</v>
      </c>
      <c r="I176" s="20">
        <f>(Tableau3[[#This Row],[Indicateur_Cas]]*50%)+(Tableau3[[#This Row],[Indicateur_Décés]]*50%)</f>
        <v>0</v>
      </c>
    </row>
    <row r="177" spans="1:9" x14ac:dyDescent="0.35">
      <c r="A177">
        <v>2023</v>
      </c>
      <c r="B177" t="s">
        <v>122</v>
      </c>
      <c r="C177" t="s">
        <v>38</v>
      </c>
      <c r="D177" t="s">
        <v>73</v>
      </c>
      <c r="E177">
        <v>42</v>
      </c>
      <c r="G177">
        <f>IF(E177&gt;0,1,0)</f>
        <v>1</v>
      </c>
      <c r="H177">
        <f>IF(F177&gt;0,1,0)</f>
        <v>0</v>
      </c>
      <c r="I177" s="20">
        <f>(Tableau3[[#This Row],[Indicateur_Cas]]*50%)+(Tableau3[[#This Row],[Indicateur_Décés]]*50%)</f>
        <v>0.5</v>
      </c>
    </row>
    <row r="178" spans="1:9" x14ac:dyDescent="0.35">
      <c r="A178">
        <v>2023</v>
      </c>
      <c r="B178" t="s">
        <v>123</v>
      </c>
      <c r="C178" t="s">
        <v>38</v>
      </c>
      <c r="D178" t="s">
        <v>73</v>
      </c>
      <c r="E178">
        <v>0</v>
      </c>
      <c r="F178">
        <v>0</v>
      </c>
      <c r="G178">
        <f>IF(E178&gt;0,1,0)</f>
        <v>0</v>
      </c>
      <c r="H178">
        <f>IF(F178&gt;0,1,0)</f>
        <v>0</v>
      </c>
      <c r="I178" s="20">
        <f>(Tableau3[[#This Row],[Indicateur_Cas]]*50%)+(Tableau3[[#This Row],[Indicateur_Décés]]*50%)</f>
        <v>0</v>
      </c>
    </row>
    <row r="179" spans="1:9" x14ac:dyDescent="0.35">
      <c r="A179">
        <v>2023</v>
      </c>
      <c r="B179" t="s">
        <v>122</v>
      </c>
      <c r="C179" t="s">
        <v>38</v>
      </c>
      <c r="D179" t="s">
        <v>39</v>
      </c>
      <c r="E179">
        <v>47</v>
      </c>
      <c r="G179">
        <f>IF(E179&gt;0,1,0)</f>
        <v>1</v>
      </c>
      <c r="H179">
        <f>IF(F179&gt;0,1,0)</f>
        <v>0</v>
      </c>
      <c r="I179" s="20">
        <f>(Tableau3[[#This Row],[Indicateur_Cas]]*50%)+(Tableau3[[#This Row],[Indicateur_Décés]]*50%)</f>
        <v>0.5</v>
      </c>
    </row>
    <row r="180" spans="1:9" x14ac:dyDescent="0.35">
      <c r="A180">
        <v>2023</v>
      </c>
      <c r="B180" t="s">
        <v>123</v>
      </c>
      <c r="C180" t="s">
        <v>38</v>
      </c>
      <c r="D180" t="s">
        <v>39</v>
      </c>
      <c r="E180">
        <v>0</v>
      </c>
      <c r="F180">
        <v>0</v>
      </c>
      <c r="G180">
        <f>IF(E180&gt;0,1,0)</f>
        <v>0</v>
      </c>
      <c r="H180">
        <f>IF(F180&gt;0,1,0)</f>
        <v>0</v>
      </c>
      <c r="I180" s="20">
        <f>(Tableau3[[#This Row],[Indicateur_Cas]]*50%)+(Tableau3[[#This Row],[Indicateur_Décés]]*50%)</f>
        <v>0</v>
      </c>
    </row>
    <row r="181" spans="1:9" x14ac:dyDescent="0.35">
      <c r="A181">
        <v>2023</v>
      </c>
      <c r="B181" t="s">
        <v>122</v>
      </c>
      <c r="C181" t="s">
        <v>25</v>
      </c>
      <c r="D181" t="s">
        <v>74</v>
      </c>
      <c r="E181">
        <v>216</v>
      </c>
      <c r="G181">
        <f>IF(E181&gt;0,1,0)</f>
        <v>1</v>
      </c>
      <c r="H181">
        <f>IF(F181&gt;0,1,0)</f>
        <v>0</v>
      </c>
      <c r="I181" s="20">
        <f>(Tableau3[[#This Row],[Indicateur_Cas]]*50%)+(Tableau3[[#This Row],[Indicateur_Décés]]*50%)</f>
        <v>0.5</v>
      </c>
    </row>
    <row r="182" spans="1:9" x14ac:dyDescent="0.35">
      <c r="A182">
        <v>2023</v>
      </c>
      <c r="B182" t="s">
        <v>123</v>
      </c>
      <c r="C182" t="s">
        <v>25</v>
      </c>
      <c r="D182" t="s">
        <v>74</v>
      </c>
      <c r="E182">
        <v>0</v>
      </c>
      <c r="F182">
        <v>0</v>
      </c>
      <c r="G182">
        <f>IF(E182&gt;0,1,0)</f>
        <v>0</v>
      </c>
      <c r="H182">
        <f>IF(F182&gt;0,1,0)</f>
        <v>0</v>
      </c>
      <c r="I182" s="20">
        <f>(Tableau3[[#This Row],[Indicateur_Cas]]*50%)+(Tableau3[[#This Row],[Indicateur_Décés]]*50%)</f>
        <v>0</v>
      </c>
    </row>
    <row r="183" spans="1:9" x14ac:dyDescent="0.35">
      <c r="A183">
        <v>2023</v>
      </c>
      <c r="B183" t="s">
        <v>122</v>
      </c>
      <c r="C183" t="s">
        <v>25</v>
      </c>
      <c r="D183" t="s">
        <v>75</v>
      </c>
      <c r="E183">
        <v>115</v>
      </c>
      <c r="G183">
        <f>IF(E183&gt;0,1,0)</f>
        <v>1</v>
      </c>
      <c r="H183">
        <f>IF(F183&gt;0,1,0)</f>
        <v>0</v>
      </c>
      <c r="I183" s="20">
        <f>(Tableau3[[#This Row],[Indicateur_Cas]]*50%)+(Tableau3[[#This Row],[Indicateur_Décés]]*50%)</f>
        <v>0.5</v>
      </c>
    </row>
    <row r="184" spans="1:9" x14ac:dyDescent="0.35">
      <c r="A184">
        <v>2023</v>
      </c>
      <c r="B184" t="s">
        <v>123</v>
      </c>
      <c r="C184" t="s">
        <v>25</v>
      </c>
      <c r="D184" t="s">
        <v>75</v>
      </c>
      <c r="E184">
        <v>0</v>
      </c>
      <c r="F184">
        <v>0</v>
      </c>
      <c r="G184">
        <f>IF(E184&gt;0,1,0)</f>
        <v>0</v>
      </c>
      <c r="H184">
        <f>IF(F184&gt;0,1,0)</f>
        <v>0</v>
      </c>
      <c r="I184" s="20">
        <f>(Tableau3[[#This Row],[Indicateur_Cas]]*50%)+(Tableau3[[#This Row],[Indicateur_Décés]]*50%)</f>
        <v>0</v>
      </c>
    </row>
    <row r="185" spans="1:9" x14ac:dyDescent="0.35">
      <c r="A185">
        <v>2023</v>
      </c>
      <c r="B185" t="s">
        <v>122</v>
      </c>
      <c r="C185" t="s">
        <v>25</v>
      </c>
      <c r="D185" t="s">
        <v>76</v>
      </c>
      <c r="E185">
        <v>402</v>
      </c>
      <c r="F185">
        <v>1</v>
      </c>
      <c r="G185">
        <f>IF(E185&gt;0,1,0)</f>
        <v>1</v>
      </c>
      <c r="H185">
        <f>IF(F185&gt;0,1,0)</f>
        <v>1</v>
      </c>
      <c r="I185" s="20">
        <f>(Tableau3[[#This Row],[Indicateur_Cas]]*50%)+(Tableau3[[#This Row],[Indicateur_Décés]]*50%)</f>
        <v>1</v>
      </c>
    </row>
    <row r="186" spans="1:9" x14ac:dyDescent="0.35">
      <c r="A186">
        <v>2023</v>
      </c>
      <c r="B186" t="s">
        <v>123</v>
      </c>
      <c r="C186" t="s">
        <v>25</v>
      </c>
      <c r="D186" t="s">
        <v>76</v>
      </c>
      <c r="E186">
        <v>0</v>
      </c>
      <c r="F186">
        <v>0</v>
      </c>
      <c r="G186">
        <f>IF(E186&gt;0,1,0)</f>
        <v>0</v>
      </c>
      <c r="H186">
        <f>IF(F186&gt;0,1,0)</f>
        <v>0</v>
      </c>
      <c r="I186" s="20">
        <f>(Tableau3[[#This Row],[Indicateur_Cas]]*50%)+(Tableau3[[#This Row],[Indicateur_Décés]]*50%)</f>
        <v>0</v>
      </c>
    </row>
    <row r="187" spans="1:9" x14ac:dyDescent="0.35">
      <c r="A187">
        <v>2023</v>
      </c>
      <c r="B187" t="s">
        <v>122</v>
      </c>
      <c r="C187" t="s">
        <v>24</v>
      </c>
      <c r="D187" t="s">
        <v>77</v>
      </c>
      <c r="E187">
        <v>10</v>
      </c>
      <c r="G187">
        <f>IF(E187&gt;0,1,0)</f>
        <v>1</v>
      </c>
      <c r="H187">
        <f>IF(F187&gt;0,1,0)</f>
        <v>0</v>
      </c>
      <c r="I187" s="20">
        <f>(Tableau3[[#This Row],[Indicateur_Cas]]*50%)+(Tableau3[[#This Row],[Indicateur_Décés]]*50%)</f>
        <v>0.5</v>
      </c>
    </row>
    <row r="188" spans="1:9" x14ac:dyDescent="0.35">
      <c r="A188">
        <v>2023</v>
      </c>
      <c r="B188" t="s">
        <v>123</v>
      </c>
      <c r="C188" t="s">
        <v>24</v>
      </c>
      <c r="D188" t="s">
        <v>77</v>
      </c>
      <c r="E188">
        <v>0</v>
      </c>
      <c r="F188">
        <v>0</v>
      </c>
      <c r="G188">
        <f>IF(E188&gt;0,1,0)</f>
        <v>0</v>
      </c>
      <c r="H188">
        <f>IF(F188&gt;0,1,0)</f>
        <v>0</v>
      </c>
      <c r="I188" s="20">
        <f>(Tableau3[[#This Row],[Indicateur_Cas]]*50%)+(Tableau3[[#This Row],[Indicateur_Décés]]*50%)</f>
        <v>0</v>
      </c>
    </row>
    <row r="189" spans="1:9" x14ac:dyDescent="0.35">
      <c r="A189">
        <v>2023</v>
      </c>
      <c r="B189" t="s">
        <v>122</v>
      </c>
      <c r="C189" t="s">
        <v>24</v>
      </c>
      <c r="D189" t="s">
        <v>78</v>
      </c>
      <c r="E189">
        <v>21</v>
      </c>
      <c r="G189">
        <f>IF(E189&gt;0,1,0)</f>
        <v>1</v>
      </c>
      <c r="H189">
        <f>IF(F189&gt;0,1,0)</f>
        <v>0</v>
      </c>
      <c r="I189" s="20">
        <f>(Tableau3[[#This Row],[Indicateur_Cas]]*50%)+(Tableau3[[#This Row],[Indicateur_Décés]]*50%)</f>
        <v>0.5</v>
      </c>
    </row>
    <row r="190" spans="1:9" x14ac:dyDescent="0.35">
      <c r="A190">
        <v>2023</v>
      </c>
      <c r="B190" t="s">
        <v>123</v>
      </c>
      <c r="C190" t="s">
        <v>24</v>
      </c>
      <c r="D190" t="s">
        <v>78</v>
      </c>
      <c r="E190">
        <v>0</v>
      </c>
      <c r="F190">
        <v>0</v>
      </c>
      <c r="G190">
        <f>IF(E190&gt;0,1,0)</f>
        <v>0</v>
      </c>
      <c r="H190">
        <f>IF(F190&gt;0,1,0)</f>
        <v>0</v>
      </c>
      <c r="I190" s="20">
        <f>(Tableau3[[#This Row],[Indicateur_Cas]]*50%)+(Tableau3[[#This Row],[Indicateur_Décés]]*50%)</f>
        <v>0</v>
      </c>
    </row>
    <row r="191" spans="1:9" x14ac:dyDescent="0.35">
      <c r="A191">
        <v>2023</v>
      </c>
      <c r="B191" t="s">
        <v>122</v>
      </c>
      <c r="C191" t="s">
        <v>24</v>
      </c>
      <c r="D191" t="s">
        <v>79</v>
      </c>
      <c r="E191">
        <v>32</v>
      </c>
      <c r="G191">
        <f>IF(E191&gt;0,1,0)</f>
        <v>1</v>
      </c>
      <c r="H191">
        <f>IF(F191&gt;0,1,0)</f>
        <v>0</v>
      </c>
      <c r="I191" s="20">
        <f>(Tableau3[[#This Row],[Indicateur_Cas]]*50%)+(Tableau3[[#This Row],[Indicateur_Décés]]*50%)</f>
        <v>0.5</v>
      </c>
    </row>
    <row r="192" spans="1:9" x14ac:dyDescent="0.35">
      <c r="A192">
        <v>2023</v>
      </c>
      <c r="B192" t="s">
        <v>123</v>
      </c>
      <c r="C192" t="s">
        <v>24</v>
      </c>
      <c r="D192" t="s">
        <v>79</v>
      </c>
      <c r="E192">
        <v>0</v>
      </c>
      <c r="F192">
        <v>0</v>
      </c>
      <c r="G192">
        <f>IF(E192&gt;0,1,0)</f>
        <v>0</v>
      </c>
      <c r="H192">
        <f>IF(F192&gt;0,1,0)</f>
        <v>0</v>
      </c>
      <c r="I192" s="20">
        <f>(Tableau3[[#This Row],[Indicateur_Cas]]*50%)+(Tableau3[[#This Row],[Indicateur_Décés]]*50%)</f>
        <v>0</v>
      </c>
    </row>
    <row r="193" spans="1:9" x14ac:dyDescent="0.35">
      <c r="A193">
        <v>2023</v>
      </c>
      <c r="B193" t="s">
        <v>122</v>
      </c>
      <c r="C193" t="s">
        <v>14</v>
      </c>
      <c r="D193" t="s">
        <v>40</v>
      </c>
      <c r="E193">
        <v>55</v>
      </c>
      <c r="G193">
        <f>IF(E193&gt;0,1,0)</f>
        <v>1</v>
      </c>
      <c r="H193">
        <f>IF(F193&gt;0,1,0)</f>
        <v>0</v>
      </c>
      <c r="I193" s="20">
        <f>(Tableau3[[#This Row],[Indicateur_Cas]]*50%)+(Tableau3[[#This Row],[Indicateur_Décés]]*50%)</f>
        <v>0.5</v>
      </c>
    </row>
    <row r="194" spans="1:9" x14ac:dyDescent="0.35">
      <c r="A194">
        <v>2023</v>
      </c>
      <c r="B194" t="s">
        <v>123</v>
      </c>
      <c r="C194" t="s">
        <v>14</v>
      </c>
      <c r="D194" t="s">
        <v>40</v>
      </c>
      <c r="E194">
        <v>0</v>
      </c>
      <c r="F194">
        <v>0</v>
      </c>
      <c r="G194">
        <f>IF(E194&gt;0,1,0)</f>
        <v>0</v>
      </c>
      <c r="H194">
        <f>IF(F194&gt;0,1,0)</f>
        <v>0</v>
      </c>
      <c r="I194" s="20">
        <f>(Tableau3[[#This Row],[Indicateur_Cas]]*50%)+(Tableau3[[#This Row],[Indicateur_Décés]]*50%)</f>
        <v>0</v>
      </c>
    </row>
    <row r="195" spans="1:9" x14ac:dyDescent="0.35">
      <c r="A195">
        <v>2023</v>
      </c>
      <c r="B195" t="s">
        <v>122</v>
      </c>
      <c r="C195" t="s">
        <v>14</v>
      </c>
      <c r="D195" t="s">
        <v>41</v>
      </c>
      <c r="E195">
        <v>62</v>
      </c>
      <c r="G195">
        <f>IF(E195&gt;0,1,0)</f>
        <v>1</v>
      </c>
      <c r="H195">
        <f>IF(F195&gt;0,1,0)</f>
        <v>0</v>
      </c>
      <c r="I195" s="20">
        <f>(Tableau3[[#This Row],[Indicateur_Cas]]*50%)+(Tableau3[[#This Row],[Indicateur_Décés]]*50%)</f>
        <v>0.5</v>
      </c>
    </row>
    <row r="196" spans="1:9" x14ac:dyDescent="0.35">
      <c r="A196">
        <v>2023</v>
      </c>
      <c r="B196" t="s">
        <v>123</v>
      </c>
      <c r="C196" t="s">
        <v>14</v>
      </c>
      <c r="D196" t="s">
        <v>41</v>
      </c>
      <c r="E196">
        <v>0</v>
      </c>
      <c r="F196">
        <v>0</v>
      </c>
      <c r="G196">
        <f>IF(E196&gt;0,1,0)</f>
        <v>0</v>
      </c>
      <c r="H196">
        <f>IF(F196&gt;0,1,0)</f>
        <v>0</v>
      </c>
      <c r="I196" s="20">
        <f>(Tableau3[[#This Row],[Indicateur_Cas]]*50%)+(Tableau3[[#This Row],[Indicateur_Décés]]*50%)</f>
        <v>0</v>
      </c>
    </row>
    <row r="197" spans="1:9" x14ac:dyDescent="0.35">
      <c r="A197">
        <v>2023</v>
      </c>
      <c r="B197" t="s">
        <v>122</v>
      </c>
      <c r="C197" t="s">
        <v>14</v>
      </c>
      <c r="D197" t="s">
        <v>42</v>
      </c>
      <c r="E197">
        <v>60</v>
      </c>
      <c r="F197">
        <v>1</v>
      </c>
      <c r="G197">
        <f>IF(E197&gt;0,1,0)</f>
        <v>1</v>
      </c>
      <c r="H197">
        <f>IF(F197&gt;0,1,0)</f>
        <v>1</v>
      </c>
      <c r="I197" s="20">
        <f>(Tableau3[[#This Row],[Indicateur_Cas]]*50%)+(Tableau3[[#This Row],[Indicateur_Décés]]*50%)</f>
        <v>1</v>
      </c>
    </row>
    <row r="198" spans="1:9" x14ac:dyDescent="0.35">
      <c r="A198">
        <v>2023</v>
      </c>
      <c r="B198" t="s">
        <v>123</v>
      </c>
      <c r="C198" t="s">
        <v>14</v>
      </c>
      <c r="D198" t="s">
        <v>42</v>
      </c>
      <c r="E198">
        <v>0</v>
      </c>
      <c r="F198">
        <v>0</v>
      </c>
      <c r="G198">
        <f>IF(E198&gt;0,1,0)</f>
        <v>0</v>
      </c>
      <c r="H198">
        <f>IF(F198&gt;0,1,0)</f>
        <v>0</v>
      </c>
      <c r="I198" s="20">
        <f>(Tableau3[[#This Row],[Indicateur_Cas]]*50%)+(Tableau3[[#This Row],[Indicateur_Décés]]*50%)</f>
        <v>0</v>
      </c>
    </row>
    <row r="199" spans="1:9" x14ac:dyDescent="0.35">
      <c r="A199">
        <v>2023</v>
      </c>
      <c r="B199" t="s">
        <v>122</v>
      </c>
      <c r="C199" t="s">
        <v>14</v>
      </c>
      <c r="D199" t="s">
        <v>80</v>
      </c>
      <c r="E199">
        <v>17</v>
      </c>
      <c r="G199">
        <f>IF(E199&gt;0,1,0)</f>
        <v>1</v>
      </c>
      <c r="H199">
        <f>IF(F199&gt;0,1,0)</f>
        <v>0</v>
      </c>
      <c r="I199" s="20">
        <f>(Tableau3[[#This Row],[Indicateur_Cas]]*50%)+(Tableau3[[#This Row],[Indicateur_Décés]]*50%)</f>
        <v>0.5</v>
      </c>
    </row>
    <row r="200" spans="1:9" x14ac:dyDescent="0.35">
      <c r="A200">
        <v>2023</v>
      </c>
      <c r="B200" t="s">
        <v>123</v>
      </c>
      <c r="C200" t="s">
        <v>14</v>
      </c>
      <c r="D200" t="s">
        <v>80</v>
      </c>
      <c r="E200">
        <v>0</v>
      </c>
      <c r="F200">
        <v>0</v>
      </c>
      <c r="G200">
        <f>IF(E200&gt;0,1,0)</f>
        <v>0</v>
      </c>
      <c r="H200">
        <f>IF(F200&gt;0,1,0)</f>
        <v>0</v>
      </c>
      <c r="I200" s="20">
        <f>(Tableau3[[#This Row],[Indicateur_Cas]]*50%)+(Tableau3[[#This Row],[Indicateur_Décés]]*50%)</f>
        <v>0</v>
      </c>
    </row>
    <row r="201" spans="1:9" x14ac:dyDescent="0.35">
      <c r="A201">
        <v>2023</v>
      </c>
      <c r="B201" t="s">
        <v>122</v>
      </c>
      <c r="C201" t="s">
        <v>23</v>
      </c>
      <c r="D201" t="s">
        <v>81</v>
      </c>
      <c r="E201">
        <v>224</v>
      </c>
      <c r="G201">
        <f>IF(E201&gt;0,1,0)</f>
        <v>1</v>
      </c>
      <c r="H201">
        <f>IF(F201&gt;0,1,0)</f>
        <v>0</v>
      </c>
      <c r="I201" s="20">
        <f>(Tableau3[[#This Row],[Indicateur_Cas]]*50%)+(Tableau3[[#This Row],[Indicateur_Décés]]*50%)</f>
        <v>0.5</v>
      </c>
    </row>
    <row r="202" spans="1:9" x14ac:dyDescent="0.35">
      <c r="A202">
        <v>2023</v>
      </c>
      <c r="B202" t="s">
        <v>123</v>
      </c>
      <c r="C202" t="s">
        <v>23</v>
      </c>
      <c r="D202" t="s">
        <v>81</v>
      </c>
      <c r="E202">
        <v>0</v>
      </c>
      <c r="F202">
        <v>0</v>
      </c>
      <c r="G202">
        <f>IF(E202&gt;0,1,0)</f>
        <v>0</v>
      </c>
      <c r="H202">
        <f>IF(F202&gt;0,1,0)</f>
        <v>0</v>
      </c>
      <c r="I202" s="20">
        <f>(Tableau3[[#This Row],[Indicateur_Cas]]*50%)+(Tableau3[[#This Row],[Indicateur_Décés]]*50%)</f>
        <v>0</v>
      </c>
    </row>
    <row r="203" spans="1:9" x14ac:dyDescent="0.35">
      <c r="A203">
        <v>2023</v>
      </c>
      <c r="B203" t="s">
        <v>122</v>
      </c>
      <c r="C203" t="s">
        <v>23</v>
      </c>
      <c r="D203" t="s">
        <v>82</v>
      </c>
      <c r="E203">
        <v>72</v>
      </c>
      <c r="G203">
        <f>IF(E203&gt;0,1,0)</f>
        <v>1</v>
      </c>
      <c r="H203">
        <f>IF(F203&gt;0,1,0)</f>
        <v>0</v>
      </c>
      <c r="I203" s="20">
        <f>(Tableau3[[#This Row],[Indicateur_Cas]]*50%)+(Tableau3[[#This Row],[Indicateur_Décés]]*50%)</f>
        <v>0.5</v>
      </c>
    </row>
    <row r="204" spans="1:9" x14ac:dyDescent="0.35">
      <c r="A204">
        <v>2023</v>
      </c>
      <c r="B204" t="s">
        <v>123</v>
      </c>
      <c r="C204" t="s">
        <v>23</v>
      </c>
      <c r="D204" t="s">
        <v>82</v>
      </c>
      <c r="E204">
        <v>0</v>
      </c>
      <c r="F204">
        <v>0</v>
      </c>
      <c r="G204">
        <f>IF(E204&gt;0,1,0)</f>
        <v>0</v>
      </c>
      <c r="H204">
        <f>IF(F204&gt;0,1,0)</f>
        <v>0</v>
      </c>
      <c r="I204" s="20">
        <f>(Tableau3[[#This Row],[Indicateur_Cas]]*50%)+(Tableau3[[#This Row],[Indicateur_Décés]]*50%)</f>
        <v>0</v>
      </c>
    </row>
    <row r="205" spans="1:9" x14ac:dyDescent="0.35">
      <c r="A205">
        <v>2023</v>
      </c>
      <c r="B205" t="s">
        <v>122</v>
      </c>
      <c r="C205" t="s">
        <v>23</v>
      </c>
      <c r="D205" t="s">
        <v>83</v>
      </c>
      <c r="E205">
        <v>43</v>
      </c>
      <c r="G205">
        <f>IF(E205&gt;0,1,0)</f>
        <v>1</v>
      </c>
      <c r="H205">
        <f>IF(F205&gt;0,1,0)</f>
        <v>0</v>
      </c>
      <c r="I205" s="20">
        <f>(Tableau3[[#This Row],[Indicateur_Cas]]*50%)+(Tableau3[[#This Row],[Indicateur_Décés]]*50%)</f>
        <v>0.5</v>
      </c>
    </row>
    <row r="206" spans="1:9" x14ac:dyDescent="0.35">
      <c r="A206">
        <v>2023</v>
      </c>
      <c r="B206" t="s">
        <v>123</v>
      </c>
      <c r="C206" t="s">
        <v>23</v>
      </c>
      <c r="D206" t="s">
        <v>83</v>
      </c>
      <c r="E206">
        <v>0</v>
      </c>
      <c r="F206">
        <v>0</v>
      </c>
      <c r="G206">
        <f>IF(E206&gt;0,1,0)</f>
        <v>0</v>
      </c>
      <c r="H206">
        <f>IF(F206&gt;0,1,0)</f>
        <v>0</v>
      </c>
      <c r="I206" s="20">
        <f>(Tableau3[[#This Row],[Indicateur_Cas]]*50%)+(Tableau3[[#This Row],[Indicateur_Décés]]*50%)</f>
        <v>0</v>
      </c>
    </row>
    <row r="207" spans="1:9" x14ac:dyDescent="0.35">
      <c r="A207">
        <v>2023</v>
      </c>
      <c r="B207" t="s">
        <v>122</v>
      </c>
      <c r="C207" t="s">
        <v>23</v>
      </c>
      <c r="D207" t="s">
        <v>84</v>
      </c>
      <c r="E207">
        <v>56</v>
      </c>
      <c r="G207">
        <f>IF(E207&gt;0,1,0)</f>
        <v>1</v>
      </c>
      <c r="H207">
        <f>IF(F207&gt;0,1,0)</f>
        <v>0</v>
      </c>
      <c r="I207" s="20">
        <f>(Tableau3[[#This Row],[Indicateur_Cas]]*50%)+(Tableau3[[#This Row],[Indicateur_Décés]]*50%)</f>
        <v>0.5</v>
      </c>
    </row>
    <row r="208" spans="1:9" x14ac:dyDescent="0.35">
      <c r="A208">
        <v>2023</v>
      </c>
      <c r="B208" t="s">
        <v>123</v>
      </c>
      <c r="C208" t="s">
        <v>23</v>
      </c>
      <c r="D208" t="s">
        <v>84</v>
      </c>
      <c r="E208">
        <v>0</v>
      </c>
      <c r="F208">
        <v>0</v>
      </c>
      <c r="G208">
        <f>IF(E208&gt;0,1,0)</f>
        <v>0</v>
      </c>
      <c r="H208">
        <f>IF(F208&gt;0,1,0)</f>
        <v>0</v>
      </c>
      <c r="I208" s="20">
        <f>(Tableau3[[#This Row],[Indicateur_Cas]]*50%)+(Tableau3[[#This Row],[Indicateur_Décés]]*50%)</f>
        <v>0</v>
      </c>
    </row>
    <row r="209" spans="1:9" x14ac:dyDescent="0.35">
      <c r="A209">
        <v>2023</v>
      </c>
      <c r="B209" t="s">
        <v>122</v>
      </c>
      <c r="C209" t="s">
        <v>19</v>
      </c>
      <c r="D209" t="s">
        <v>85</v>
      </c>
      <c r="E209">
        <v>46</v>
      </c>
      <c r="G209">
        <f>IF(E209&gt;0,1,0)</f>
        <v>1</v>
      </c>
      <c r="H209">
        <f>IF(F209&gt;0,1,0)</f>
        <v>0</v>
      </c>
      <c r="I209" s="20">
        <f>(Tableau3[[#This Row],[Indicateur_Cas]]*50%)+(Tableau3[[#This Row],[Indicateur_Décés]]*50%)</f>
        <v>0.5</v>
      </c>
    </row>
    <row r="210" spans="1:9" x14ac:dyDescent="0.35">
      <c r="A210">
        <v>2023</v>
      </c>
      <c r="B210" t="s">
        <v>123</v>
      </c>
      <c r="C210" t="s">
        <v>19</v>
      </c>
      <c r="D210" t="s">
        <v>85</v>
      </c>
      <c r="E210">
        <v>0</v>
      </c>
      <c r="F210">
        <v>0</v>
      </c>
      <c r="G210">
        <f>IF(E210&gt;0,1,0)</f>
        <v>0</v>
      </c>
      <c r="H210">
        <f>IF(F210&gt;0,1,0)</f>
        <v>0</v>
      </c>
      <c r="I210" s="20">
        <f>(Tableau3[[#This Row],[Indicateur_Cas]]*50%)+(Tableau3[[#This Row],[Indicateur_Décés]]*50%)</f>
        <v>0</v>
      </c>
    </row>
    <row r="211" spans="1:9" x14ac:dyDescent="0.35">
      <c r="A211">
        <v>2023</v>
      </c>
      <c r="B211" t="s">
        <v>122</v>
      </c>
      <c r="C211" t="s">
        <v>19</v>
      </c>
      <c r="D211" t="s">
        <v>86</v>
      </c>
      <c r="E211">
        <v>24</v>
      </c>
      <c r="G211">
        <f>IF(E211&gt;0,1,0)</f>
        <v>1</v>
      </c>
      <c r="H211">
        <f>IF(F211&gt;0,1,0)</f>
        <v>0</v>
      </c>
      <c r="I211" s="20">
        <f>(Tableau3[[#This Row],[Indicateur_Cas]]*50%)+(Tableau3[[#This Row],[Indicateur_Décés]]*50%)</f>
        <v>0.5</v>
      </c>
    </row>
    <row r="212" spans="1:9" x14ac:dyDescent="0.35">
      <c r="A212">
        <v>2023</v>
      </c>
      <c r="B212" t="s">
        <v>123</v>
      </c>
      <c r="C212" t="s">
        <v>19</v>
      </c>
      <c r="D212" t="s">
        <v>86</v>
      </c>
      <c r="E212">
        <v>0</v>
      </c>
      <c r="F212">
        <v>0</v>
      </c>
      <c r="G212">
        <f>IF(E212&gt;0,1,0)</f>
        <v>0</v>
      </c>
      <c r="H212">
        <f>IF(F212&gt;0,1,0)</f>
        <v>0</v>
      </c>
      <c r="I212" s="20">
        <f>(Tableau3[[#This Row],[Indicateur_Cas]]*50%)+(Tableau3[[#This Row],[Indicateur_Décés]]*50%)</f>
        <v>0</v>
      </c>
    </row>
    <row r="213" spans="1:9" x14ac:dyDescent="0.35">
      <c r="A213">
        <v>2023</v>
      </c>
      <c r="B213" t="s">
        <v>122</v>
      </c>
      <c r="C213" t="s">
        <v>19</v>
      </c>
      <c r="D213" t="s">
        <v>118</v>
      </c>
      <c r="E213">
        <v>21</v>
      </c>
      <c r="G213">
        <f>IF(E213&gt;0,1,0)</f>
        <v>1</v>
      </c>
      <c r="H213">
        <f>IF(F213&gt;0,1,0)</f>
        <v>0</v>
      </c>
      <c r="I213" s="20">
        <f>(Tableau3[[#This Row],[Indicateur_Cas]]*50%)+(Tableau3[[#This Row],[Indicateur_Décés]]*50%)</f>
        <v>0.5</v>
      </c>
    </row>
    <row r="214" spans="1:9" x14ac:dyDescent="0.35">
      <c r="A214">
        <v>2023</v>
      </c>
      <c r="B214" t="s">
        <v>123</v>
      </c>
      <c r="C214" t="s">
        <v>19</v>
      </c>
      <c r="D214" t="s">
        <v>118</v>
      </c>
      <c r="E214">
        <v>0</v>
      </c>
      <c r="F214">
        <v>0</v>
      </c>
      <c r="G214">
        <f>IF(E214&gt;0,1,0)</f>
        <v>0</v>
      </c>
      <c r="H214">
        <f>IF(F214&gt;0,1,0)</f>
        <v>0</v>
      </c>
      <c r="I214" s="20">
        <f>(Tableau3[[#This Row],[Indicateur_Cas]]*50%)+(Tableau3[[#This Row],[Indicateur_Décés]]*50%)</f>
        <v>0</v>
      </c>
    </row>
    <row r="215" spans="1:9" x14ac:dyDescent="0.35">
      <c r="A215">
        <v>2023</v>
      </c>
      <c r="B215" t="s">
        <v>122</v>
      </c>
      <c r="C215" t="s">
        <v>19</v>
      </c>
      <c r="D215" t="s">
        <v>119</v>
      </c>
      <c r="E215">
        <v>52</v>
      </c>
      <c r="G215">
        <f>IF(E215&gt;0,1,0)</f>
        <v>1</v>
      </c>
      <c r="H215">
        <f>IF(F215&gt;0,1,0)</f>
        <v>0</v>
      </c>
      <c r="I215" s="20">
        <f>(Tableau3[[#This Row],[Indicateur_Cas]]*50%)+(Tableau3[[#This Row],[Indicateur_Décés]]*50%)</f>
        <v>0.5</v>
      </c>
    </row>
    <row r="216" spans="1:9" x14ac:dyDescent="0.35">
      <c r="A216">
        <v>2023</v>
      </c>
      <c r="B216" t="s">
        <v>123</v>
      </c>
      <c r="C216" t="s">
        <v>19</v>
      </c>
      <c r="D216" t="s">
        <v>119</v>
      </c>
      <c r="E216">
        <v>0</v>
      </c>
      <c r="F216">
        <v>0</v>
      </c>
      <c r="G216">
        <f>IF(E216&gt;0,1,0)</f>
        <v>0</v>
      </c>
      <c r="H216">
        <f>IF(F216&gt;0,1,0)</f>
        <v>0</v>
      </c>
      <c r="I216" s="20">
        <f>(Tableau3[[#This Row],[Indicateur_Cas]]*50%)+(Tableau3[[#This Row],[Indicateur_Décés]]*50%)</f>
        <v>0</v>
      </c>
    </row>
    <row r="217" spans="1:9" x14ac:dyDescent="0.35">
      <c r="A217">
        <v>2023</v>
      </c>
      <c r="B217" t="s">
        <v>122</v>
      </c>
      <c r="C217" t="s">
        <v>19</v>
      </c>
      <c r="D217" t="s">
        <v>87</v>
      </c>
      <c r="E217">
        <v>31</v>
      </c>
      <c r="F217">
        <v>1</v>
      </c>
      <c r="G217">
        <f>IF(E217&gt;0,1,0)</f>
        <v>1</v>
      </c>
      <c r="H217">
        <f>IF(F217&gt;0,1,0)</f>
        <v>1</v>
      </c>
      <c r="I217" s="20">
        <f>(Tableau3[[#This Row],[Indicateur_Cas]]*50%)+(Tableau3[[#This Row],[Indicateur_Décés]]*50%)</f>
        <v>1</v>
      </c>
    </row>
    <row r="218" spans="1:9" x14ac:dyDescent="0.35">
      <c r="A218">
        <v>2023</v>
      </c>
      <c r="B218" t="s">
        <v>123</v>
      </c>
      <c r="C218" t="s">
        <v>19</v>
      </c>
      <c r="D218" t="s">
        <v>87</v>
      </c>
      <c r="E218">
        <v>0</v>
      </c>
      <c r="F218">
        <v>0</v>
      </c>
      <c r="G218">
        <f>IF(E218&gt;0,1,0)</f>
        <v>0</v>
      </c>
      <c r="H218">
        <f>IF(F218&gt;0,1,0)</f>
        <v>0</v>
      </c>
      <c r="I218" s="20">
        <f>(Tableau3[[#This Row],[Indicateur_Cas]]*50%)+(Tableau3[[#This Row],[Indicateur_Décés]]*50%)</f>
        <v>0</v>
      </c>
    </row>
    <row r="219" spans="1:9" x14ac:dyDescent="0.35">
      <c r="A219">
        <v>2023</v>
      </c>
      <c r="B219" t="s">
        <v>122</v>
      </c>
      <c r="C219" t="s">
        <v>19</v>
      </c>
      <c r="D219" t="s">
        <v>43</v>
      </c>
      <c r="E219">
        <v>17</v>
      </c>
      <c r="G219">
        <f>IF(E219&gt;0,1,0)</f>
        <v>1</v>
      </c>
      <c r="H219">
        <f>IF(F219&gt;0,1,0)</f>
        <v>0</v>
      </c>
      <c r="I219" s="20">
        <f>(Tableau3[[#This Row],[Indicateur_Cas]]*50%)+(Tableau3[[#This Row],[Indicateur_Décés]]*50%)</f>
        <v>0.5</v>
      </c>
    </row>
    <row r="220" spans="1:9" x14ac:dyDescent="0.35">
      <c r="A220">
        <v>2023</v>
      </c>
      <c r="B220" t="s">
        <v>123</v>
      </c>
      <c r="C220" t="s">
        <v>19</v>
      </c>
      <c r="D220" t="s">
        <v>43</v>
      </c>
      <c r="E220">
        <v>0</v>
      </c>
      <c r="F220">
        <v>0</v>
      </c>
      <c r="G220">
        <f>IF(E220&gt;0,1,0)</f>
        <v>0</v>
      </c>
      <c r="H220">
        <f>IF(F220&gt;0,1,0)</f>
        <v>0</v>
      </c>
      <c r="I220" s="20">
        <f>(Tableau3[[#This Row],[Indicateur_Cas]]*50%)+(Tableau3[[#This Row],[Indicateur_Décés]]*50%)</f>
        <v>0</v>
      </c>
    </row>
    <row r="221" spans="1:9" x14ac:dyDescent="0.35">
      <c r="A221">
        <v>2023</v>
      </c>
      <c r="B221" t="s">
        <v>122</v>
      </c>
      <c r="C221" t="s">
        <v>15</v>
      </c>
      <c r="D221" t="s">
        <v>88</v>
      </c>
      <c r="E221">
        <v>127</v>
      </c>
      <c r="G221">
        <f>IF(E221&gt;0,1,0)</f>
        <v>1</v>
      </c>
      <c r="H221">
        <f>IF(F221&gt;0,1,0)</f>
        <v>0</v>
      </c>
      <c r="I221" s="20">
        <f>(Tableau3[[#This Row],[Indicateur_Cas]]*50%)+(Tableau3[[#This Row],[Indicateur_Décés]]*50%)</f>
        <v>0.5</v>
      </c>
    </row>
    <row r="222" spans="1:9" x14ac:dyDescent="0.35">
      <c r="A222">
        <v>2023</v>
      </c>
      <c r="B222" t="s">
        <v>123</v>
      </c>
      <c r="C222" t="s">
        <v>15</v>
      </c>
      <c r="D222" t="s">
        <v>88</v>
      </c>
      <c r="E222">
        <v>0</v>
      </c>
      <c r="F222">
        <v>0</v>
      </c>
      <c r="G222">
        <f>IF(E222&gt;0,1,0)</f>
        <v>0</v>
      </c>
      <c r="H222">
        <f>IF(F222&gt;0,1,0)</f>
        <v>0</v>
      </c>
      <c r="I222" s="20">
        <f>(Tableau3[[#This Row],[Indicateur_Cas]]*50%)+(Tableau3[[#This Row],[Indicateur_Décés]]*50%)</f>
        <v>0</v>
      </c>
    </row>
    <row r="223" spans="1:9" x14ac:dyDescent="0.35">
      <c r="A223">
        <v>2023</v>
      </c>
      <c r="B223" t="s">
        <v>122</v>
      </c>
      <c r="C223" t="s">
        <v>15</v>
      </c>
      <c r="D223" t="s">
        <v>89</v>
      </c>
      <c r="E223">
        <v>62</v>
      </c>
      <c r="G223">
        <f>IF(E223&gt;0,1,0)</f>
        <v>1</v>
      </c>
      <c r="H223">
        <f>IF(F223&gt;0,1,0)</f>
        <v>0</v>
      </c>
      <c r="I223" s="20">
        <f>(Tableau3[[#This Row],[Indicateur_Cas]]*50%)+(Tableau3[[#This Row],[Indicateur_Décés]]*50%)</f>
        <v>0.5</v>
      </c>
    </row>
    <row r="224" spans="1:9" x14ac:dyDescent="0.35">
      <c r="A224">
        <v>2023</v>
      </c>
      <c r="B224" t="s">
        <v>123</v>
      </c>
      <c r="C224" t="s">
        <v>15</v>
      </c>
      <c r="D224" t="s">
        <v>89</v>
      </c>
      <c r="E224">
        <v>0</v>
      </c>
      <c r="F224">
        <v>0</v>
      </c>
      <c r="G224">
        <f>IF(E224&gt;0,1,0)</f>
        <v>0</v>
      </c>
      <c r="H224">
        <f>IF(F224&gt;0,1,0)</f>
        <v>0</v>
      </c>
      <c r="I224" s="20">
        <f>(Tableau3[[#This Row],[Indicateur_Cas]]*50%)+(Tableau3[[#This Row],[Indicateur_Décés]]*50%)</f>
        <v>0</v>
      </c>
    </row>
    <row r="225" spans="1:9" x14ac:dyDescent="0.35">
      <c r="A225">
        <v>2023</v>
      </c>
      <c r="B225" t="s">
        <v>122</v>
      </c>
      <c r="C225" t="s">
        <v>15</v>
      </c>
      <c r="D225" t="s">
        <v>90</v>
      </c>
      <c r="E225">
        <v>142</v>
      </c>
      <c r="G225">
        <f>IF(E225&gt;0,1,0)</f>
        <v>1</v>
      </c>
      <c r="H225">
        <f>IF(F225&gt;0,1,0)</f>
        <v>0</v>
      </c>
      <c r="I225" s="20">
        <f>(Tableau3[[#This Row],[Indicateur_Cas]]*50%)+(Tableau3[[#This Row],[Indicateur_Décés]]*50%)</f>
        <v>0.5</v>
      </c>
    </row>
    <row r="226" spans="1:9" x14ac:dyDescent="0.35">
      <c r="A226">
        <v>2023</v>
      </c>
      <c r="B226" t="s">
        <v>123</v>
      </c>
      <c r="C226" t="s">
        <v>15</v>
      </c>
      <c r="D226" t="s">
        <v>90</v>
      </c>
      <c r="E226">
        <v>0</v>
      </c>
      <c r="F226">
        <v>0</v>
      </c>
      <c r="G226">
        <f>IF(E226&gt;0,1,0)</f>
        <v>0</v>
      </c>
      <c r="H226">
        <f>IF(F226&gt;0,1,0)</f>
        <v>0</v>
      </c>
      <c r="I226" s="20">
        <f>(Tableau3[[#This Row],[Indicateur_Cas]]*50%)+(Tableau3[[#This Row],[Indicateur_Décés]]*50%)</f>
        <v>0</v>
      </c>
    </row>
    <row r="227" spans="1:9" x14ac:dyDescent="0.35">
      <c r="A227">
        <v>2023</v>
      </c>
      <c r="B227" t="s">
        <v>122</v>
      </c>
      <c r="C227" t="s">
        <v>16</v>
      </c>
      <c r="D227" t="s">
        <v>120</v>
      </c>
      <c r="E227">
        <v>144</v>
      </c>
      <c r="G227">
        <f>IF(E227&gt;0,1,0)</f>
        <v>1</v>
      </c>
      <c r="H227">
        <f>IF(F227&gt;0,1,0)</f>
        <v>0</v>
      </c>
      <c r="I227" s="20">
        <f>(Tableau3[[#This Row],[Indicateur_Cas]]*50%)+(Tableau3[[#This Row],[Indicateur_Décés]]*50%)</f>
        <v>0.5</v>
      </c>
    </row>
    <row r="228" spans="1:9" x14ac:dyDescent="0.35">
      <c r="A228">
        <v>2023</v>
      </c>
      <c r="B228" t="s">
        <v>123</v>
      </c>
      <c r="C228" t="s">
        <v>16</v>
      </c>
      <c r="D228" t="s">
        <v>120</v>
      </c>
      <c r="E228">
        <v>0</v>
      </c>
      <c r="F228">
        <v>0</v>
      </c>
      <c r="G228">
        <f>IF(E228&gt;0,1,0)</f>
        <v>0</v>
      </c>
      <c r="H228">
        <f>IF(F228&gt;0,1,0)</f>
        <v>0</v>
      </c>
      <c r="I228" s="20">
        <f>(Tableau3[[#This Row],[Indicateur_Cas]]*50%)+(Tableau3[[#This Row],[Indicateur_Décés]]*50%)</f>
        <v>0</v>
      </c>
    </row>
    <row r="229" spans="1:9" x14ac:dyDescent="0.35">
      <c r="A229">
        <v>2023</v>
      </c>
      <c r="B229" t="s">
        <v>122</v>
      </c>
      <c r="C229" t="s">
        <v>16</v>
      </c>
      <c r="D229" t="s">
        <v>92</v>
      </c>
      <c r="E229">
        <v>56</v>
      </c>
      <c r="G229">
        <f>IF(E229&gt;0,1,0)</f>
        <v>1</v>
      </c>
      <c r="H229">
        <f>IF(F229&gt;0,1,0)</f>
        <v>0</v>
      </c>
      <c r="I229" s="20">
        <f>(Tableau3[[#This Row],[Indicateur_Cas]]*50%)+(Tableau3[[#This Row],[Indicateur_Décés]]*50%)</f>
        <v>0.5</v>
      </c>
    </row>
    <row r="230" spans="1:9" x14ac:dyDescent="0.35">
      <c r="A230">
        <v>2023</v>
      </c>
      <c r="B230" t="s">
        <v>123</v>
      </c>
      <c r="C230" t="s">
        <v>16</v>
      </c>
      <c r="D230" t="s">
        <v>92</v>
      </c>
      <c r="E230">
        <v>0</v>
      </c>
      <c r="F230">
        <v>0</v>
      </c>
      <c r="G230">
        <f>IF(E230&gt;0,1,0)</f>
        <v>0</v>
      </c>
      <c r="H230">
        <f>IF(F230&gt;0,1,0)</f>
        <v>0</v>
      </c>
      <c r="I230" s="20">
        <f>(Tableau3[[#This Row],[Indicateur_Cas]]*50%)+(Tableau3[[#This Row],[Indicateur_Décés]]*50%)</f>
        <v>0</v>
      </c>
    </row>
    <row r="231" spans="1:9" x14ac:dyDescent="0.35">
      <c r="A231">
        <v>2023</v>
      </c>
      <c r="B231" t="s">
        <v>122</v>
      </c>
      <c r="C231" t="s">
        <v>16</v>
      </c>
      <c r="D231" t="s">
        <v>93</v>
      </c>
      <c r="E231">
        <v>179</v>
      </c>
      <c r="G231">
        <f>IF(E231&gt;0,1,0)</f>
        <v>1</v>
      </c>
      <c r="H231">
        <f>IF(F231&gt;0,1,0)</f>
        <v>0</v>
      </c>
      <c r="I231" s="20">
        <f>(Tableau3[[#This Row],[Indicateur_Cas]]*50%)+(Tableau3[[#This Row],[Indicateur_Décés]]*50%)</f>
        <v>0.5</v>
      </c>
    </row>
    <row r="232" spans="1:9" x14ac:dyDescent="0.35">
      <c r="A232">
        <v>2023</v>
      </c>
      <c r="B232" t="s">
        <v>123</v>
      </c>
      <c r="C232" t="s">
        <v>16</v>
      </c>
      <c r="D232" t="s">
        <v>93</v>
      </c>
      <c r="E232">
        <v>0</v>
      </c>
      <c r="F232">
        <v>0</v>
      </c>
      <c r="G232">
        <f>IF(E232&gt;0,1,0)</f>
        <v>0</v>
      </c>
      <c r="H232">
        <f>IF(F232&gt;0,1,0)</f>
        <v>0</v>
      </c>
      <c r="I232" s="20">
        <f>(Tableau3[[#This Row],[Indicateur_Cas]]*50%)+(Tableau3[[#This Row],[Indicateur_Décés]]*50%)</f>
        <v>0</v>
      </c>
    </row>
    <row r="233" spans="1:9" x14ac:dyDescent="0.35">
      <c r="A233">
        <v>2023</v>
      </c>
      <c r="B233" t="s">
        <v>122</v>
      </c>
      <c r="C233" t="s">
        <v>16</v>
      </c>
      <c r="D233" t="s">
        <v>94</v>
      </c>
      <c r="E233">
        <v>158</v>
      </c>
      <c r="G233">
        <f>IF(E233&gt;0,1,0)</f>
        <v>1</v>
      </c>
      <c r="H233">
        <f>IF(F233&gt;0,1,0)</f>
        <v>0</v>
      </c>
      <c r="I233" s="20">
        <f>(Tableau3[[#This Row],[Indicateur_Cas]]*50%)+(Tableau3[[#This Row],[Indicateur_Décés]]*50%)</f>
        <v>0.5</v>
      </c>
    </row>
    <row r="234" spans="1:9" x14ac:dyDescent="0.35">
      <c r="A234">
        <v>2023</v>
      </c>
      <c r="B234" t="s">
        <v>123</v>
      </c>
      <c r="C234" t="s">
        <v>16</v>
      </c>
      <c r="D234" t="s">
        <v>94</v>
      </c>
      <c r="E234">
        <v>0</v>
      </c>
      <c r="F234">
        <v>0</v>
      </c>
      <c r="G234">
        <f>IF(E234&gt;0,1,0)</f>
        <v>0</v>
      </c>
      <c r="H234">
        <f>IF(F234&gt;0,1,0)</f>
        <v>0</v>
      </c>
      <c r="I234" s="20">
        <f>(Tableau3[[#This Row],[Indicateur_Cas]]*50%)+(Tableau3[[#This Row],[Indicateur_Décés]]*50%)</f>
        <v>0</v>
      </c>
    </row>
    <row r="235" spans="1:9" x14ac:dyDescent="0.35">
      <c r="A235">
        <v>2023</v>
      </c>
      <c r="B235" t="s">
        <v>122</v>
      </c>
      <c r="C235" t="s">
        <v>22</v>
      </c>
      <c r="D235" t="s">
        <v>95</v>
      </c>
      <c r="E235">
        <v>80</v>
      </c>
      <c r="G235">
        <f>IF(E235&gt;0,1,0)</f>
        <v>1</v>
      </c>
      <c r="H235">
        <f>IF(F235&gt;0,1,0)</f>
        <v>0</v>
      </c>
      <c r="I235" s="20">
        <f>(Tableau3[[#This Row],[Indicateur_Cas]]*50%)+(Tableau3[[#This Row],[Indicateur_Décés]]*50%)</f>
        <v>0.5</v>
      </c>
    </row>
    <row r="236" spans="1:9" x14ac:dyDescent="0.35">
      <c r="A236">
        <v>2023</v>
      </c>
      <c r="B236" t="s">
        <v>123</v>
      </c>
      <c r="C236" t="s">
        <v>22</v>
      </c>
      <c r="D236" t="s">
        <v>95</v>
      </c>
      <c r="E236">
        <v>0</v>
      </c>
      <c r="F236">
        <v>0</v>
      </c>
      <c r="G236">
        <f>IF(E236&gt;0,1,0)</f>
        <v>0</v>
      </c>
      <c r="H236">
        <f>IF(F236&gt;0,1,0)</f>
        <v>0</v>
      </c>
      <c r="I236" s="20">
        <f>(Tableau3[[#This Row],[Indicateur_Cas]]*50%)+(Tableau3[[#This Row],[Indicateur_Décés]]*50%)</f>
        <v>0</v>
      </c>
    </row>
    <row r="237" spans="1:9" x14ac:dyDescent="0.35">
      <c r="A237">
        <v>2023</v>
      </c>
      <c r="B237" t="s">
        <v>122</v>
      </c>
      <c r="C237" t="s">
        <v>22</v>
      </c>
      <c r="D237" t="s">
        <v>96</v>
      </c>
      <c r="E237">
        <v>85</v>
      </c>
      <c r="G237">
        <f>IF(E237&gt;0,1,0)</f>
        <v>1</v>
      </c>
      <c r="H237">
        <f>IF(F237&gt;0,1,0)</f>
        <v>0</v>
      </c>
      <c r="I237" s="20">
        <f>(Tableau3[[#This Row],[Indicateur_Cas]]*50%)+(Tableau3[[#This Row],[Indicateur_Décés]]*50%)</f>
        <v>0.5</v>
      </c>
    </row>
    <row r="238" spans="1:9" x14ac:dyDescent="0.35">
      <c r="A238">
        <v>2023</v>
      </c>
      <c r="B238" t="s">
        <v>123</v>
      </c>
      <c r="C238" t="s">
        <v>22</v>
      </c>
      <c r="D238" t="s">
        <v>96</v>
      </c>
      <c r="E238">
        <v>0</v>
      </c>
      <c r="F238">
        <v>0</v>
      </c>
      <c r="G238">
        <f>IF(E238&gt;0,1,0)</f>
        <v>0</v>
      </c>
      <c r="H238">
        <f>IF(F238&gt;0,1,0)</f>
        <v>0</v>
      </c>
      <c r="I238" s="20">
        <f>(Tableau3[[#This Row],[Indicateur_Cas]]*50%)+(Tableau3[[#This Row],[Indicateur_Décés]]*50%)</f>
        <v>0</v>
      </c>
    </row>
    <row r="239" spans="1:9" x14ac:dyDescent="0.35">
      <c r="A239">
        <v>2023</v>
      </c>
      <c r="B239" t="s">
        <v>122</v>
      </c>
      <c r="C239" t="s">
        <v>22</v>
      </c>
      <c r="D239" t="s">
        <v>97</v>
      </c>
      <c r="E239">
        <v>62</v>
      </c>
      <c r="G239">
        <f>IF(E239&gt;0,1,0)</f>
        <v>1</v>
      </c>
      <c r="H239">
        <f>IF(F239&gt;0,1,0)</f>
        <v>0</v>
      </c>
      <c r="I239" s="20">
        <f>(Tableau3[[#This Row],[Indicateur_Cas]]*50%)+(Tableau3[[#This Row],[Indicateur_Décés]]*50%)</f>
        <v>0.5</v>
      </c>
    </row>
    <row r="240" spans="1:9" x14ac:dyDescent="0.35">
      <c r="A240">
        <v>2023</v>
      </c>
      <c r="B240" t="s">
        <v>123</v>
      </c>
      <c r="C240" t="s">
        <v>22</v>
      </c>
      <c r="D240" t="s">
        <v>97</v>
      </c>
      <c r="E240">
        <v>0</v>
      </c>
      <c r="F240">
        <v>0</v>
      </c>
      <c r="G240">
        <f>IF(E240&gt;0,1,0)</f>
        <v>0</v>
      </c>
      <c r="H240">
        <f>IF(F240&gt;0,1,0)</f>
        <v>0</v>
      </c>
      <c r="I240" s="20">
        <f>(Tableau3[[#This Row],[Indicateur_Cas]]*50%)+(Tableau3[[#This Row],[Indicateur_Décés]]*50%)</f>
        <v>0</v>
      </c>
    </row>
    <row r="241" spans="1:9" x14ac:dyDescent="0.35">
      <c r="A241">
        <v>2023</v>
      </c>
      <c r="B241" t="s">
        <v>122</v>
      </c>
      <c r="C241" t="s">
        <v>11</v>
      </c>
      <c r="D241" t="s">
        <v>98</v>
      </c>
      <c r="E241">
        <v>54</v>
      </c>
      <c r="G241">
        <f>IF(E241&gt;0,1,0)</f>
        <v>1</v>
      </c>
      <c r="H241">
        <f>IF(F241&gt;0,1,0)</f>
        <v>0</v>
      </c>
      <c r="I241" s="20">
        <f>(Tableau3[[#This Row],[Indicateur_Cas]]*50%)+(Tableau3[[#This Row],[Indicateur_Décés]]*50%)</f>
        <v>0.5</v>
      </c>
    </row>
    <row r="242" spans="1:9" x14ac:dyDescent="0.35">
      <c r="A242">
        <v>2023</v>
      </c>
      <c r="B242" t="s">
        <v>123</v>
      </c>
      <c r="C242" t="s">
        <v>11</v>
      </c>
      <c r="D242" t="s">
        <v>98</v>
      </c>
      <c r="E242">
        <v>0</v>
      </c>
      <c r="F242">
        <v>0</v>
      </c>
      <c r="G242">
        <f>IF(E242&gt;0,1,0)</f>
        <v>0</v>
      </c>
      <c r="H242">
        <f>IF(F242&gt;0,1,0)</f>
        <v>0</v>
      </c>
      <c r="I242" s="20">
        <f>(Tableau3[[#This Row],[Indicateur_Cas]]*50%)+(Tableau3[[#This Row],[Indicateur_Décés]]*50%)</f>
        <v>0</v>
      </c>
    </row>
    <row r="243" spans="1:9" x14ac:dyDescent="0.35">
      <c r="A243">
        <v>2023</v>
      </c>
      <c r="B243" t="s">
        <v>122</v>
      </c>
      <c r="C243" t="s">
        <v>11</v>
      </c>
      <c r="D243" t="s">
        <v>46</v>
      </c>
      <c r="E243">
        <v>1162</v>
      </c>
      <c r="G243">
        <f>IF(E243&gt;0,1,0)</f>
        <v>1</v>
      </c>
      <c r="H243">
        <f>IF(F243&gt;0,1,0)</f>
        <v>0</v>
      </c>
      <c r="I243" s="20">
        <f>(Tableau3[[#This Row],[Indicateur_Cas]]*50%)+(Tableau3[[#This Row],[Indicateur_Décés]]*50%)</f>
        <v>0.5</v>
      </c>
    </row>
    <row r="244" spans="1:9" x14ac:dyDescent="0.35">
      <c r="A244">
        <v>2023</v>
      </c>
      <c r="B244" t="s">
        <v>123</v>
      </c>
      <c r="C244" t="s">
        <v>11</v>
      </c>
      <c r="D244" t="s">
        <v>46</v>
      </c>
      <c r="E244">
        <v>0</v>
      </c>
      <c r="F244">
        <v>0</v>
      </c>
      <c r="G244">
        <f>IF(E244&gt;0,1,0)</f>
        <v>0</v>
      </c>
      <c r="H244">
        <f>IF(F244&gt;0,1,0)</f>
        <v>0</v>
      </c>
      <c r="I244" s="20">
        <f>(Tableau3[[#This Row],[Indicateur_Cas]]*50%)+(Tableau3[[#This Row],[Indicateur_Décés]]*50%)</f>
        <v>0</v>
      </c>
    </row>
    <row r="245" spans="1:9" x14ac:dyDescent="0.35">
      <c r="A245">
        <v>2023</v>
      </c>
      <c r="B245" t="s">
        <v>122</v>
      </c>
      <c r="C245" t="s">
        <v>11</v>
      </c>
      <c r="D245" t="s">
        <v>99</v>
      </c>
      <c r="E245">
        <v>121</v>
      </c>
      <c r="G245">
        <f>IF(E245&gt;0,1,0)</f>
        <v>1</v>
      </c>
      <c r="H245">
        <f>IF(F245&gt;0,1,0)</f>
        <v>0</v>
      </c>
      <c r="I245" s="20">
        <f>(Tableau3[[#This Row],[Indicateur_Cas]]*50%)+(Tableau3[[#This Row],[Indicateur_Décés]]*50%)</f>
        <v>0.5</v>
      </c>
    </row>
    <row r="246" spans="1:9" x14ac:dyDescent="0.35">
      <c r="A246">
        <v>2023</v>
      </c>
      <c r="B246" t="s">
        <v>123</v>
      </c>
      <c r="C246" t="s">
        <v>11</v>
      </c>
      <c r="D246" t="s">
        <v>99</v>
      </c>
      <c r="E246">
        <v>0</v>
      </c>
      <c r="F246">
        <v>0</v>
      </c>
      <c r="G246">
        <f>IF(E246&gt;0,1,0)</f>
        <v>0</v>
      </c>
      <c r="H246">
        <f>IF(F246&gt;0,1,0)</f>
        <v>0</v>
      </c>
      <c r="I246" s="20">
        <f>(Tableau3[[#This Row],[Indicateur_Cas]]*50%)+(Tableau3[[#This Row],[Indicateur_Décés]]*50%)</f>
        <v>0</v>
      </c>
    </row>
    <row r="247" spans="1:9" x14ac:dyDescent="0.35">
      <c r="A247">
        <v>2023</v>
      </c>
      <c r="B247" t="s">
        <v>122</v>
      </c>
      <c r="C247" t="s">
        <v>100</v>
      </c>
      <c r="D247" t="s">
        <v>101</v>
      </c>
      <c r="E247">
        <v>2658</v>
      </c>
      <c r="F247">
        <v>6</v>
      </c>
      <c r="G247">
        <f>IF(E247&gt;0,1,0)</f>
        <v>1</v>
      </c>
      <c r="H247">
        <f>IF(F247&gt;0,1,0)</f>
        <v>1</v>
      </c>
      <c r="I247" s="20">
        <f>(Tableau3[[#This Row],[Indicateur_Cas]]*50%)+(Tableau3[[#This Row],[Indicateur_Décés]]*50%)</f>
        <v>1</v>
      </c>
    </row>
    <row r="248" spans="1:9" x14ac:dyDescent="0.35">
      <c r="A248">
        <v>2023</v>
      </c>
      <c r="B248" t="s">
        <v>123</v>
      </c>
      <c r="C248" t="s">
        <v>100</v>
      </c>
      <c r="D248" t="s">
        <v>101</v>
      </c>
      <c r="E248">
        <v>0</v>
      </c>
      <c r="F248">
        <v>0</v>
      </c>
      <c r="G248">
        <f>IF(E248&gt;0,1,0)</f>
        <v>0</v>
      </c>
      <c r="H248">
        <f>IF(F248&gt;0,1,0)</f>
        <v>0</v>
      </c>
      <c r="I248" s="20">
        <f>(Tableau3[[#This Row],[Indicateur_Cas]]*50%)+(Tableau3[[#This Row],[Indicateur_Décés]]*50%)</f>
        <v>0</v>
      </c>
    </row>
    <row r="249" spans="1:9" x14ac:dyDescent="0.35">
      <c r="A249">
        <v>2023</v>
      </c>
      <c r="B249" t="s">
        <v>122</v>
      </c>
      <c r="C249" t="s">
        <v>47</v>
      </c>
      <c r="D249" t="s">
        <v>48</v>
      </c>
      <c r="E249">
        <v>13</v>
      </c>
      <c r="F249">
        <v>1</v>
      </c>
      <c r="G249">
        <f>IF(E249&gt;0,1,0)</f>
        <v>1</v>
      </c>
      <c r="H249">
        <f>IF(F249&gt;0,1,0)</f>
        <v>1</v>
      </c>
      <c r="I249" s="20">
        <f>(Tableau3[[#This Row],[Indicateur_Cas]]*50%)+(Tableau3[[#This Row],[Indicateur_Décés]]*50%)</f>
        <v>1</v>
      </c>
    </row>
    <row r="250" spans="1:9" x14ac:dyDescent="0.35">
      <c r="A250">
        <v>2023</v>
      </c>
      <c r="B250" t="s">
        <v>123</v>
      </c>
      <c r="C250" t="s">
        <v>47</v>
      </c>
      <c r="D250" t="s">
        <v>48</v>
      </c>
      <c r="E250">
        <v>0</v>
      </c>
      <c r="F250">
        <v>0</v>
      </c>
      <c r="G250">
        <f>IF(E250&gt;0,1,0)</f>
        <v>0</v>
      </c>
      <c r="H250">
        <f>IF(F250&gt;0,1,0)</f>
        <v>0</v>
      </c>
      <c r="I250" s="20">
        <f>(Tableau3[[#This Row],[Indicateur_Cas]]*50%)+(Tableau3[[#This Row],[Indicateur_Décés]]*50%)</f>
        <v>0</v>
      </c>
    </row>
    <row r="251" spans="1:9" x14ac:dyDescent="0.35">
      <c r="A251">
        <v>2023</v>
      </c>
      <c r="B251" t="s">
        <v>122</v>
      </c>
      <c r="C251" t="s">
        <v>47</v>
      </c>
      <c r="D251" t="s">
        <v>49</v>
      </c>
      <c r="E251">
        <v>2</v>
      </c>
      <c r="G251">
        <f>IF(E251&gt;0,1,0)</f>
        <v>1</v>
      </c>
      <c r="H251">
        <f>IF(F251&gt;0,1,0)</f>
        <v>0</v>
      </c>
      <c r="I251" s="20">
        <f>(Tableau3[[#This Row],[Indicateur_Cas]]*50%)+(Tableau3[[#This Row],[Indicateur_Décés]]*50%)</f>
        <v>0.5</v>
      </c>
    </row>
    <row r="252" spans="1:9" x14ac:dyDescent="0.35">
      <c r="A252">
        <v>2023</v>
      </c>
      <c r="B252" t="s">
        <v>123</v>
      </c>
      <c r="C252" t="s">
        <v>47</v>
      </c>
      <c r="D252" t="s">
        <v>49</v>
      </c>
      <c r="E252">
        <v>0</v>
      </c>
      <c r="F252">
        <v>0</v>
      </c>
      <c r="G252">
        <f>IF(E252&gt;0,1,0)</f>
        <v>0</v>
      </c>
      <c r="H252">
        <f>IF(F252&gt;0,1,0)</f>
        <v>0</v>
      </c>
      <c r="I252" s="20">
        <f>(Tableau3[[#This Row],[Indicateur_Cas]]*50%)+(Tableau3[[#This Row],[Indicateur_Décés]]*50%)</f>
        <v>0</v>
      </c>
    </row>
    <row r="253" spans="1:9" x14ac:dyDescent="0.35">
      <c r="A253">
        <v>2023</v>
      </c>
      <c r="B253" t="s">
        <v>122</v>
      </c>
      <c r="C253" t="s">
        <v>47</v>
      </c>
      <c r="D253" t="s">
        <v>50</v>
      </c>
      <c r="E253">
        <v>367</v>
      </c>
      <c r="G253">
        <f>IF(E253&gt;0,1,0)</f>
        <v>1</v>
      </c>
      <c r="H253">
        <f>IF(F253&gt;0,1,0)</f>
        <v>0</v>
      </c>
      <c r="I253" s="20">
        <f>(Tableau3[[#This Row],[Indicateur_Cas]]*50%)+(Tableau3[[#This Row],[Indicateur_Décés]]*50%)</f>
        <v>0.5</v>
      </c>
    </row>
    <row r="254" spans="1:9" x14ac:dyDescent="0.35">
      <c r="A254">
        <v>2023</v>
      </c>
      <c r="B254" t="s">
        <v>123</v>
      </c>
      <c r="C254" t="s">
        <v>47</v>
      </c>
      <c r="D254" t="s">
        <v>50</v>
      </c>
      <c r="E254">
        <v>0</v>
      </c>
      <c r="F254">
        <v>0</v>
      </c>
      <c r="G254">
        <f>IF(E254&gt;0,1,0)</f>
        <v>0</v>
      </c>
      <c r="H254">
        <f>IF(F254&gt;0,1,0)</f>
        <v>0</v>
      </c>
      <c r="I254" s="20">
        <f>(Tableau3[[#This Row],[Indicateur_Cas]]*50%)+(Tableau3[[#This Row],[Indicateur_Décés]]*50%)</f>
        <v>0</v>
      </c>
    </row>
    <row r="255" spans="1:9" x14ac:dyDescent="0.35">
      <c r="A255">
        <v>2023</v>
      </c>
      <c r="B255" t="s">
        <v>122</v>
      </c>
      <c r="C255" t="s">
        <v>13</v>
      </c>
      <c r="D255" t="s">
        <v>102</v>
      </c>
      <c r="E255">
        <v>15</v>
      </c>
      <c r="F255">
        <v>4</v>
      </c>
      <c r="G255">
        <f>IF(E255&gt;0,1,0)</f>
        <v>1</v>
      </c>
      <c r="H255">
        <f>IF(F255&gt;0,1,0)</f>
        <v>1</v>
      </c>
      <c r="I255" s="20">
        <f>(Tableau3[[#This Row],[Indicateur_Cas]]*50%)+(Tableau3[[#This Row],[Indicateur_Décés]]*50%)</f>
        <v>1</v>
      </c>
    </row>
    <row r="256" spans="1:9" x14ac:dyDescent="0.35">
      <c r="A256">
        <v>2023</v>
      </c>
      <c r="B256" t="s">
        <v>123</v>
      </c>
      <c r="C256" t="s">
        <v>13</v>
      </c>
      <c r="D256" t="s">
        <v>102</v>
      </c>
      <c r="E256">
        <v>0</v>
      </c>
      <c r="F256">
        <v>0</v>
      </c>
      <c r="G256">
        <f>IF(E256&gt;0,1,0)</f>
        <v>0</v>
      </c>
      <c r="H256">
        <f>IF(F256&gt;0,1,0)</f>
        <v>0</v>
      </c>
      <c r="I256" s="20">
        <f>(Tableau3[[#This Row],[Indicateur_Cas]]*50%)+(Tableau3[[#This Row],[Indicateur_Décés]]*50%)</f>
        <v>0</v>
      </c>
    </row>
    <row r="257" spans="1:9" x14ac:dyDescent="0.35">
      <c r="A257">
        <v>2023</v>
      </c>
      <c r="B257" t="s">
        <v>122</v>
      </c>
      <c r="C257" t="s">
        <v>13</v>
      </c>
      <c r="D257" t="s">
        <v>103</v>
      </c>
      <c r="E257">
        <v>18</v>
      </c>
      <c r="G257">
        <f>IF(E257&gt;0,1,0)</f>
        <v>1</v>
      </c>
      <c r="H257">
        <f>IF(F257&gt;0,1,0)</f>
        <v>0</v>
      </c>
      <c r="I257" s="20">
        <f>(Tableau3[[#This Row],[Indicateur_Cas]]*50%)+(Tableau3[[#This Row],[Indicateur_Décés]]*50%)</f>
        <v>0.5</v>
      </c>
    </row>
    <row r="258" spans="1:9" x14ac:dyDescent="0.35">
      <c r="A258">
        <v>2023</v>
      </c>
      <c r="B258" t="s">
        <v>123</v>
      </c>
      <c r="C258" t="s">
        <v>13</v>
      </c>
      <c r="D258" t="s">
        <v>103</v>
      </c>
      <c r="E258">
        <v>0</v>
      </c>
      <c r="F258">
        <v>0</v>
      </c>
      <c r="G258">
        <f>IF(E258&gt;0,1,0)</f>
        <v>0</v>
      </c>
      <c r="H258">
        <f>IF(F258&gt;0,1,0)</f>
        <v>0</v>
      </c>
      <c r="I258" s="20">
        <f>(Tableau3[[#This Row],[Indicateur_Cas]]*50%)+(Tableau3[[#This Row],[Indicateur_Décés]]*50%)</f>
        <v>0</v>
      </c>
    </row>
    <row r="259" spans="1:9" x14ac:dyDescent="0.35">
      <c r="A259">
        <v>2023</v>
      </c>
      <c r="B259" t="s">
        <v>122</v>
      </c>
      <c r="C259" t="s">
        <v>13</v>
      </c>
      <c r="D259" t="s">
        <v>104</v>
      </c>
      <c r="E259">
        <v>8</v>
      </c>
      <c r="F259">
        <v>1</v>
      </c>
      <c r="G259">
        <f>IF(E259&gt;0,1,0)</f>
        <v>1</v>
      </c>
      <c r="H259">
        <f>IF(F259&gt;0,1,0)</f>
        <v>1</v>
      </c>
      <c r="I259" s="20">
        <f>(Tableau3[[#This Row],[Indicateur_Cas]]*50%)+(Tableau3[[#This Row],[Indicateur_Décés]]*50%)</f>
        <v>1</v>
      </c>
    </row>
    <row r="260" spans="1:9" x14ac:dyDescent="0.35">
      <c r="A260">
        <v>2023</v>
      </c>
      <c r="B260" t="s">
        <v>123</v>
      </c>
      <c r="C260" t="s">
        <v>13</v>
      </c>
      <c r="D260" t="s">
        <v>104</v>
      </c>
      <c r="E260">
        <v>0</v>
      </c>
      <c r="F260">
        <v>0</v>
      </c>
      <c r="G260">
        <f>IF(E260&gt;0,1,0)</f>
        <v>0</v>
      </c>
      <c r="H260">
        <f>IF(F260&gt;0,1,0)</f>
        <v>0</v>
      </c>
      <c r="I260" s="20">
        <f>(Tableau3[[#This Row],[Indicateur_Cas]]*50%)+(Tableau3[[#This Row],[Indicateur_Décés]]*50%)</f>
        <v>0</v>
      </c>
    </row>
    <row r="261" spans="1:9" x14ac:dyDescent="0.35">
      <c r="A261">
        <v>2023</v>
      </c>
      <c r="B261" t="s">
        <v>122</v>
      </c>
      <c r="C261" t="s">
        <v>18</v>
      </c>
      <c r="D261" t="s">
        <v>105</v>
      </c>
      <c r="E261">
        <v>27</v>
      </c>
      <c r="G261">
        <f>IF(E261&gt;0,1,0)</f>
        <v>1</v>
      </c>
      <c r="H261">
        <f>IF(F261&gt;0,1,0)</f>
        <v>0</v>
      </c>
      <c r="I261" s="20">
        <f>(Tableau3[[#This Row],[Indicateur_Cas]]*50%)+(Tableau3[[#This Row],[Indicateur_Décés]]*50%)</f>
        <v>0.5</v>
      </c>
    </row>
    <row r="262" spans="1:9" x14ac:dyDescent="0.35">
      <c r="A262">
        <v>2023</v>
      </c>
      <c r="B262" t="s">
        <v>123</v>
      </c>
      <c r="C262" t="s">
        <v>18</v>
      </c>
      <c r="D262" t="s">
        <v>105</v>
      </c>
      <c r="E262">
        <v>0</v>
      </c>
      <c r="F262">
        <v>0</v>
      </c>
      <c r="G262">
        <f>IF(E262&gt;0,1,0)</f>
        <v>0</v>
      </c>
      <c r="H262">
        <f>IF(F262&gt;0,1,0)</f>
        <v>0</v>
      </c>
      <c r="I262" s="20">
        <f>(Tableau3[[#This Row],[Indicateur_Cas]]*50%)+(Tableau3[[#This Row],[Indicateur_Décés]]*50%)</f>
        <v>0</v>
      </c>
    </row>
    <row r="263" spans="1:9" x14ac:dyDescent="0.35">
      <c r="A263">
        <v>2023</v>
      </c>
      <c r="B263" t="s">
        <v>122</v>
      </c>
      <c r="C263" t="s">
        <v>18</v>
      </c>
      <c r="D263" t="s">
        <v>51</v>
      </c>
      <c r="E263">
        <v>32</v>
      </c>
      <c r="G263">
        <f>IF(E263&gt;0,1,0)</f>
        <v>1</v>
      </c>
      <c r="H263">
        <f>IF(F263&gt;0,1,0)</f>
        <v>0</v>
      </c>
      <c r="I263" s="20">
        <f>(Tableau3[[#This Row],[Indicateur_Cas]]*50%)+(Tableau3[[#This Row],[Indicateur_Décés]]*50%)</f>
        <v>0.5</v>
      </c>
    </row>
    <row r="264" spans="1:9" x14ac:dyDescent="0.35">
      <c r="A264">
        <v>2023</v>
      </c>
      <c r="B264" t="s">
        <v>123</v>
      </c>
      <c r="C264" t="s">
        <v>18</v>
      </c>
      <c r="D264" t="s">
        <v>51</v>
      </c>
      <c r="E264">
        <v>0</v>
      </c>
      <c r="F264">
        <v>0</v>
      </c>
      <c r="G264">
        <f>IF(E264&gt;0,1,0)</f>
        <v>0</v>
      </c>
      <c r="H264">
        <f>IF(F264&gt;0,1,0)</f>
        <v>0</v>
      </c>
      <c r="I264" s="20">
        <f>(Tableau3[[#This Row],[Indicateur_Cas]]*50%)+(Tableau3[[#This Row],[Indicateur_Décés]]*50%)</f>
        <v>0</v>
      </c>
    </row>
    <row r="265" spans="1:9" x14ac:dyDescent="0.35">
      <c r="A265">
        <v>2023</v>
      </c>
      <c r="B265" t="s">
        <v>122</v>
      </c>
      <c r="C265" t="s">
        <v>106</v>
      </c>
      <c r="D265" t="s">
        <v>107</v>
      </c>
      <c r="E265">
        <v>298</v>
      </c>
      <c r="G265">
        <f>IF(E265&gt;0,1,0)</f>
        <v>1</v>
      </c>
      <c r="H265">
        <f>IF(F265&gt;0,1,0)</f>
        <v>0</v>
      </c>
      <c r="I265" s="20">
        <f>(Tableau3[[#This Row],[Indicateur_Cas]]*50%)+(Tableau3[[#This Row],[Indicateur_Décés]]*50%)</f>
        <v>0.5</v>
      </c>
    </row>
    <row r="266" spans="1:9" x14ac:dyDescent="0.35">
      <c r="A266">
        <v>2023</v>
      </c>
      <c r="B266" t="s">
        <v>123</v>
      </c>
      <c r="C266" t="s">
        <v>106</v>
      </c>
      <c r="D266" t="s">
        <v>107</v>
      </c>
      <c r="E266">
        <v>0</v>
      </c>
      <c r="F266">
        <v>0</v>
      </c>
      <c r="G266">
        <f>IF(E266&gt;0,1,0)</f>
        <v>0</v>
      </c>
      <c r="H266">
        <f>IF(F266&gt;0,1,0)</f>
        <v>0</v>
      </c>
      <c r="I266" s="20">
        <f>(Tableau3[[#This Row],[Indicateur_Cas]]*50%)+(Tableau3[[#This Row],[Indicateur_Décés]]*50%)</f>
        <v>0</v>
      </c>
    </row>
    <row r="267" spans="1:9" x14ac:dyDescent="0.35">
      <c r="A267">
        <v>2023</v>
      </c>
      <c r="B267" t="s">
        <v>122</v>
      </c>
      <c r="C267" t="s">
        <v>106</v>
      </c>
      <c r="D267" t="s">
        <v>108</v>
      </c>
      <c r="E267">
        <v>272</v>
      </c>
      <c r="G267">
        <f>IF(E267&gt;0,1,0)</f>
        <v>1</v>
      </c>
      <c r="H267">
        <f>IF(F267&gt;0,1,0)</f>
        <v>0</v>
      </c>
      <c r="I267" s="20">
        <f>(Tableau3[[#This Row],[Indicateur_Cas]]*50%)+(Tableau3[[#This Row],[Indicateur_Décés]]*50%)</f>
        <v>0.5</v>
      </c>
    </row>
    <row r="268" spans="1:9" x14ac:dyDescent="0.35">
      <c r="A268">
        <v>2023</v>
      </c>
      <c r="B268" t="s">
        <v>123</v>
      </c>
      <c r="C268" t="s">
        <v>106</v>
      </c>
      <c r="D268" t="s">
        <v>108</v>
      </c>
      <c r="E268">
        <v>0</v>
      </c>
      <c r="F268">
        <v>0</v>
      </c>
      <c r="G268">
        <f>IF(E268&gt;0,1,0)</f>
        <v>0</v>
      </c>
      <c r="H268">
        <f>IF(F268&gt;0,1,0)</f>
        <v>0</v>
      </c>
      <c r="I268" s="20">
        <f>(Tableau3[[#This Row],[Indicateur_Cas]]*50%)+(Tableau3[[#This Row],[Indicateur_Décés]]*50%)</f>
        <v>0</v>
      </c>
    </row>
    <row r="269" spans="1:9" x14ac:dyDescent="0.35">
      <c r="A269">
        <v>2023</v>
      </c>
      <c r="B269" t="s">
        <v>122</v>
      </c>
      <c r="C269" t="s">
        <v>106</v>
      </c>
      <c r="D269" t="s">
        <v>109</v>
      </c>
      <c r="E269">
        <v>231</v>
      </c>
      <c r="F269">
        <v>1</v>
      </c>
      <c r="G269">
        <f>IF(E269&gt;0,1,0)</f>
        <v>1</v>
      </c>
      <c r="H269">
        <f>IF(F269&gt;0,1,0)</f>
        <v>1</v>
      </c>
      <c r="I269" s="20">
        <f>(Tableau3[[#This Row],[Indicateur_Cas]]*50%)+(Tableau3[[#This Row],[Indicateur_Décés]]*50%)</f>
        <v>1</v>
      </c>
    </row>
    <row r="270" spans="1:9" x14ac:dyDescent="0.35">
      <c r="A270">
        <v>2023</v>
      </c>
      <c r="B270" t="s">
        <v>123</v>
      </c>
      <c r="C270" t="s">
        <v>106</v>
      </c>
      <c r="D270" t="s">
        <v>109</v>
      </c>
      <c r="E270">
        <v>0</v>
      </c>
      <c r="F270">
        <v>0</v>
      </c>
      <c r="G270">
        <f>IF(E270&gt;0,1,0)</f>
        <v>0</v>
      </c>
      <c r="H270">
        <f>IF(F270&gt;0,1,0)</f>
        <v>0</v>
      </c>
      <c r="I270" s="20">
        <f>(Tableau3[[#This Row],[Indicateur_Cas]]*50%)+(Tableau3[[#This Row],[Indicateur_Décés]]*50%)</f>
        <v>0</v>
      </c>
    </row>
    <row r="271" spans="1:9" x14ac:dyDescent="0.35">
      <c r="A271">
        <v>2023</v>
      </c>
      <c r="B271" t="s">
        <v>122</v>
      </c>
      <c r="C271" t="s">
        <v>29</v>
      </c>
      <c r="D271" t="s">
        <v>110</v>
      </c>
      <c r="E271">
        <v>59</v>
      </c>
      <c r="G271">
        <f>IF(E271&gt;0,1,0)</f>
        <v>1</v>
      </c>
      <c r="H271">
        <f>IF(F271&gt;0,1,0)</f>
        <v>0</v>
      </c>
      <c r="I271" s="20">
        <f>(Tableau3[[#This Row],[Indicateur_Cas]]*50%)+(Tableau3[[#This Row],[Indicateur_Décés]]*50%)</f>
        <v>0.5</v>
      </c>
    </row>
    <row r="272" spans="1:9" x14ac:dyDescent="0.35">
      <c r="A272">
        <v>2023</v>
      </c>
      <c r="B272" t="s">
        <v>123</v>
      </c>
      <c r="C272" t="s">
        <v>29</v>
      </c>
      <c r="D272" t="s">
        <v>110</v>
      </c>
      <c r="E272">
        <v>0</v>
      </c>
      <c r="F272">
        <v>0</v>
      </c>
      <c r="G272">
        <f>IF(E272&gt;0,1,0)</f>
        <v>0</v>
      </c>
      <c r="H272">
        <f>IF(F272&gt;0,1,0)</f>
        <v>0</v>
      </c>
      <c r="I272" s="20">
        <f>(Tableau3[[#This Row],[Indicateur_Cas]]*50%)+(Tableau3[[#This Row],[Indicateur_Décés]]*50%)</f>
        <v>0</v>
      </c>
    </row>
    <row r="273" spans="1:9" x14ac:dyDescent="0.35">
      <c r="A273">
        <v>2023</v>
      </c>
      <c r="B273" t="s">
        <v>122</v>
      </c>
      <c r="C273" t="s">
        <v>29</v>
      </c>
      <c r="D273" t="s">
        <v>111</v>
      </c>
      <c r="G273">
        <f>IF(E273&gt;0,1,0)</f>
        <v>0</v>
      </c>
      <c r="H273">
        <f>IF(F273&gt;0,1,0)</f>
        <v>0</v>
      </c>
      <c r="I273" s="20">
        <f>(Tableau3[[#This Row],[Indicateur_Cas]]*50%)+(Tableau3[[#This Row],[Indicateur_Décés]]*50%)</f>
        <v>0</v>
      </c>
    </row>
    <row r="274" spans="1:9" x14ac:dyDescent="0.35">
      <c r="A274">
        <v>2023</v>
      </c>
      <c r="B274" t="s">
        <v>123</v>
      </c>
      <c r="C274" t="s">
        <v>29</v>
      </c>
      <c r="D274" t="s">
        <v>111</v>
      </c>
      <c r="E274">
        <v>0</v>
      </c>
      <c r="F274">
        <v>0</v>
      </c>
      <c r="G274">
        <f>IF(E274&gt;0,1,0)</f>
        <v>0</v>
      </c>
      <c r="H274">
        <f>IF(F274&gt;0,1,0)</f>
        <v>0</v>
      </c>
      <c r="I274" s="20">
        <f>(Tableau3[[#This Row],[Indicateur_Cas]]*50%)+(Tableau3[[#This Row],[Indicateur_Décés]]*50%)</f>
        <v>0</v>
      </c>
    </row>
    <row r="275" spans="1:9" x14ac:dyDescent="0.35">
      <c r="A275">
        <v>2023</v>
      </c>
      <c r="B275" t="s">
        <v>122</v>
      </c>
      <c r="C275" t="s">
        <v>12</v>
      </c>
      <c r="D275" t="s">
        <v>112</v>
      </c>
      <c r="E275">
        <v>225</v>
      </c>
      <c r="G275">
        <f>IF(E275&gt;0,1,0)</f>
        <v>1</v>
      </c>
      <c r="H275">
        <f>IF(F275&gt;0,1,0)</f>
        <v>0</v>
      </c>
      <c r="I275" s="20">
        <f>(Tableau3[[#This Row],[Indicateur_Cas]]*50%)+(Tableau3[[#This Row],[Indicateur_Décés]]*50%)</f>
        <v>0.5</v>
      </c>
    </row>
    <row r="276" spans="1:9" x14ac:dyDescent="0.35">
      <c r="A276">
        <v>2023</v>
      </c>
      <c r="B276" t="s">
        <v>123</v>
      </c>
      <c r="C276" t="s">
        <v>12</v>
      </c>
      <c r="D276" t="s">
        <v>112</v>
      </c>
      <c r="E276">
        <v>0</v>
      </c>
      <c r="F276">
        <v>0</v>
      </c>
      <c r="G276">
        <f>IF(E276&gt;0,1,0)</f>
        <v>0</v>
      </c>
      <c r="H276">
        <f>IF(F276&gt;0,1,0)</f>
        <v>0</v>
      </c>
      <c r="I276" s="20">
        <f>(Tableau3[[#This Row],[Indicateur_Cas]]*50%)+(Tableau3[[#This Row],[Indicateur_Décés]]*50%)</f>
        <v>0</v>
      </c>
    </row>
    <row r="277" spans="1:9" x14ac:dyDescent="0.35">
      <c r="A277">
        <v>2023</v>
      </c>
      <c r="B277" t="s">
        <v>122</v>
      </c>
      <c r="C277" t="s">
        <v>12</v>
      </c>
      <c r="D277" t="s">
        <v>52</v>
      </c>
      <c r="E277">
        <v>75</v>
      </c>
      <c r="G277">
        <f>IF(E277&gt;0,1,0)</f>
        <v>1</v>
      </c>
      <c r="H277">
        <f>IF(F277&gt;0,1,0)</f>
        <v>0</v>
      </c>
      <c r="I277" s="20">
        <f>(Tableau3[[#This Row],[Indicateur_Cas]]*50%)+(Tableau3[[#This Row],[Indicateur_Décés]]*50%)</f>
        <v>0.5</v>
      </c>
    </row>
    <row r="278" spans="1:9" x14ac:dyDescent="0.35">
      <c r="A278">
        <v>2023</v>
      </c>
      <c r="B278" t="s">
        <v>123</v>
      </c>
      <c r="C278" t="s">
        <v>12</v>
      </c>
      <c r="D278" t="s">
        <v>52</v>
      </c>
      <c r="E278">
        <v>0</v>
      </c>
      <c r="F278">
        <v>0</v>
      </c>
      <c r="G278">
        <f>IF(E278&gt;0,1,0)</f>
        <v>0</v>
      </c>
      <c r="H278">
        <f>IF(F278&gt;0,1,0)</f>
        <v>0</v>
      </c>
      <c r="I278" s="20">
        <f>(Tableau3[[#This Row],[Indicateur_Cas]]*50%)+(Tableau3[[#This Row],[Indicateur_Décés]]*50%)</f>
        <v>0</v>
      </c>
    </row>
    <row r="279" spans="1:9" x14ac:dyDescent="0.35">
      <c r="A279">
        <v>2023</v>
      </c>
      <c r="B279" t="s">
        <v>122</v>
      </c>
      <c r="C279" t="s">
        <v>12</v>
      </c>
      <c r="D279" t="s">
        <v>113</v>
      </c>
      <c r="E279">
        <v>75</v>
      </c>
      <c r="G279">
        <f>IF(E279&gt;0,1,0)</f>
        <v>1</v>
      </c>
      <c r="H279">
        <f>IF(F279&gt;0,1,0)</f>
        <v>0</v>
      </c>
      <c r="I279" s="20">
        <f>(Tableau3[[#This Row],[Indicateur_Cas]]*50%)+(Tableau3[[#This Row],[Indicateur_Décés]]*50%)</f>
        <v>0.5</v>
      </c>
    </row>
    <row r="280" spans="1:9" x14ac:dyDescent="0.35">
      <c r="A280">
        <v>2023</v>
      </c>
      <c r="B280" t="s">
        <v>123</v>
      </c>
      <c r="C280" t="s">
        <v>12</v>
      </c>
      <c r="D280" t="s">
        <v>113</v>
      </c>
      <c r="E280">
        <v>0</v>
      </c>
      <c r="F280">
        <v>0</v>
      </c>
      <c r="G280">
        <f>IF(E280&gt;0,1,0)</f>
        <v>0</v>
      </c>
      <c r="H280">
        <f>IF(F280&gt;0,1,0)</f>
        <v>0</v>
      </c>
      <c r="I280" s="20">
        <f>(Tableau3[[#This Row],[Indicateur_Cas]]*50%)+(Tableau3[[#This Row],[Indicateur_Décés]]*50%)</f>
        <v>0</v>
      </c>
    </row>
    <row r="281" spans="1:9" x14ac:dyDescent="0.35">
      <c r="A281">
        <v>2023</v>
      </c>
      <c r="B281" t="s">
        <v>122</v>
      </c>
      <c r="C281" t="s">
        <v>12</v>
      </c>
      <c r="D281" t="s">
        <v>114</v>
      </c>
      <c r="E281">
        <v>79</v>
      </c>
      <c r="G281">
        <f>IF(E281&gt;0,1,0)</f>
        <v>1</v>
      </c>
      <c r="H281">
        <f>IF(F281&gt;0,1,0)</f>
        <v>0</v>
      </c>
      <c r="I281" s="20">
        <f>(Tableau3[[#This Row],[Indicateur_Cas]]*50%)+(Tableau3[[#This Row],[Indicateur_Décés]]*50%)</f>
        <v>0.5</v>
      </c>
    </row>
    <row r="282" spans="1:9" x14ac:dyDescent="0.35">
      <c r="A282">
        <v>2023</v>
      </c>
      <c r="B282" t="s">
        <v>123</v>
      </c>
      <c r="C282" t="s">
        <v>12</v>
      </c>
      <c r="D282" t="s">
        <v>114</v>
      </c>
      <c r="E282">
        <v>0</v>
      </c>
      <c r="F282">
        <v>0</v>
      </c>
      <c r="G282">
        <f>IF(E282&gt;0,1,0)</f>
        <v>0</v>
      </c>
      <c r="H282">
        <f>IF(F282&gt;0,1,0)</f>
        <v>0</v>
      </c>
      <c r="I282" s="20">
        <f>(Tableau3[[#This Row],[Indicateur_Cas]]*50%)+(Tableau3[[#This Row],[Indicateur_Décés]]*50%)</f>
        <v>0</v>
      </c>
    </row>
    <row r="283" spans="1:9" x14ac:dyDescent="0.35">
      <c r="A283" s="5">
        <v>2024</v>
      </c>
      <c r="B283" t="s">
        <v>122</v>
      </c>
      <c r="C283" t="s">
        <v>26</v>
      </c>
      <c r="D283" t="s">
        <v>57</v>
      </c>
      <c r="E283">
        <v>48</v>
      </c>
      <c r="G283">
        <f>IF(E283&gt;0,1,0)</f>
        <v>1</v>
      </c>
      <c r="H283">
        <f>IF(F283&gt;0,1,0)</f>
        <v>0</v>
      </c>
      <c r="I283" s="20">
        <f>(Tableau3[[#This Row],[Indicateur_Cas]]*50%)+(Tableau3[[#This Row],[Indicateur_Décés]]*50%)</f>
        <v>0.5</v>
      </c>
    </row>
    <row r="284" spans="1:9" x14ac:dyDescent="0.35">
      <c r="A284" s="5">
        <v>2024</v>
      </c>
      <c r="B284" t="s">
        <v>123</v>
      </c>
      <c r="C284" t="s">
        <v>26</v>
      </c>
      <c r="D284" t="s">
        <v>57</v>
      </c>
      <c r="E284">
        <v>0</v>
      </c>
      <c r="F284">
        <v>0</v>
      </c>
      <c r="G284">
        <f>IF(E284&gt;0,1,0)</f>
        <v>0</v>
      </c>
      <c r="H284">
        <f>IF(F284&gt;0,1,0)</f>
        <v>0</v>
      </c>
      <c r="I284" s="20">
        <f>(Tableau3[[#This Row],[Indicateur_Cas]]*50%)+(Tableau3[[#This Row],[Indicateur_Décés]]*50%)</f>
        <v>0</v>
      </c>
    </row>
    <row r="285" spans="1:9" x14ac:dyDescent="0.35">
      <c r="A285">
        <v>2024</v>
      </c>
      <c r="B285" t="s">
        <v>122</v>
      </c>
      <c r="C285" t="s">
        <v>26</v>
      </c>
      <c r="D285" t="s">
        <v>58</v>
      </c>
      <c r="E285">
        <v>61</v>
      </c>
      <c r="G285">
        <f>IF(E285&gt;0,1,0)</f>
        <v>1</v>
      </c>
      <c r="H285">
        <f>IF(F285&gt;0,1,0)</f>
        <v>0</v>
      </c>
      <c r="I285" s="20">
        <f>(Tableau3[[#This Row],[Indicateur_Cas]]*50%)+(Tableau3[[#This Row],[Indicateur_Décés]]*50%)</f>
        <v>0.5</v>
      </c>
    </row>
    <row r="286" spans="1:9" x14ac:dyDescent="0.35">
      <c r="A286">
        <v>2024</v>
      </c>
      <c r="B286" t="s">
        <v>123</v>
      </c>
      <c r="C286" t="s">
        <v>26</v>
      </c>
      <c r="D286" t="s">
        <v>58</v>
      </c>
      <c r="E286">
        <v>0</v>
      </c>
      <c r="F286">
        <v>0</v>
      </c>
      <c r="G286">
        <f>IF(E286&gt;0,1,0)</f>
        <v>0</v>
      </c>
      <c r="H286">
        <f>IF(F286&gt;0,1,0)</f>
        <v>0</v>
      </c>
      <c r="I286" s="20">
        <f>(Tableau3[[#This Row],[Indicateur_Cas]]*50%)+(Tableau3[[#This Row],[Indicateur_Décés]]*50%)</f>
        <v>0</v>
      </c>
    </row>
    <row r="287" spans="1:9" x14ac:dyDescent="0.35">
      <c r="A287">
        <v>2024</v>
      </c>
      <c r="B287" t="s">
        <v>122</v>
      </c>
      <c r="C287" t="s">
        <v>26</v>
      </c>
      <c r="D287" t="s">
        <v>59</v>
      </c>
      <c r="E287">
        <v>0</v>
      </c>
      <c r="G287">
        <f>IF(E287&gt;0,1,0)</f>
        <v>0</v>
      </c>
      <c r="H287">
        <f>IF(F287&gt;0,1,0)</f>
        <v>0</v>
      </c>
      <c r="I287" s="20">
        <f>(Tableau3[[#This Row],[Indicateur_Cas]]*50%)+(Tableau3[[#This Row],[Indicateur_Décés]]*50%)</f>
        <v>0</v>
      </c>
    </row>
    <row r="288" spans="1:9" x14ac:dyDescent="0.35">
      <c r="A288">
        <v>2024</v>
      </c>
      <c r="B288" t="s">
        <v>123</v>
      </c>
      <c r="C288" t="s">
        <v>26</v>
      </c>
      <c r="D288" t="s">
        <v>59</v>
      </c>
      <c r="E288">
        <v>0</v>
      </c>
      <c r="F288">
        <v>0</v>
      </c>
      <c r="G288">
        <f>IF(E288&gt;0,1,0)</f>
        <v>0</v>
      </c>
      <c r="H288">
        <f>IF(F288&gt;0,1,0)</f>
        <v>0</v>
      </c>
      <c r="I288" s="20">
        <f>(Tableau3[[#This Row],[Indicateur_Cas]]*50%)+(Tableau3[[#This Row],[Indicateur_Décés]]*50%)</f>
        <v>0</v>
      </c>
    </row>
    <row r="289" spans="1:9" x14ac:dyDescent="0.35">
      <c r="A289">
        <v>2024</v>
      </c>
      <c r="B289" t="s">
        <v>122</v>
      </c>
      <c r="C289" t="s">
        <v>17</v>
      </c>
      <c r="D289" t="s">
        <v>60</v>
      </c>
      <c r="E289">
        <v>145</v>
      </c>
      <c r="G289">
        <f>IF(E289&gt;0,1,0)</f>
        <v>1</v>
      </c>
      <c r="H289">
        <f>IF(F289&gt;0,1,0)</f>
        <v>0</v>
      </c>
      <c r="I289" s="20">
        <f>(Tableau3[[#This Row],[Indicateur_Cas]]*50%)+(Tableau3[[#This Row],[Indicateur_Décés]]*50%)</f>
        <v>0.5</v>
      </c>
    </row>
    <row r="290" spans="1:9" x14ac:dyDescent="0.35">
      <c r="A290">
        <v>2024</v>
      </c>
      <c r="B290" t="s">
        <v>123</v>
      </c>
      <c r="C290" t="s">
        <v>17</v>
      </c>
      <c r="D290" t="s">
        <v>60</v>
      </c>
      <c r="E290">
        <v>0</v>
      </c>
      <c r="F290">
        <v>0</v>
      </c>
      <c r="G290">
        <f>IF(E290&gt;0,1,0)</f>
        <v>0</v>
      </c>
      <c r="H290">
        <f>IF(F290&gt;0,1,0)</f>
        <v>0</v>
      </c>
      <c r="I290" s="20">
        <f>(Tableau3[[#This Row],[Indicateur_Cas]]*50%)+(Tableau3[[#This Row],[Indicateur_Décés]]*50%)</f>
        <v>0</v>
      </c>
    </row>
    <row r="291" spans="1:9" x14ac:dyDescent="0.35">
      <c r="A291">
        <v>2024</v>
      </c>
      <c r="B291" t="s">
        <v>122</v>
      </c>
      <c r="C291" t="s">
        <v>17</v>
      </c>
      <c r="D291" t="s">
        <v>61</v>
      </c>
      <c r="E291">
        <v>50</v>
      </c>
      <c r="G291">
        <f>IF(E291&gt;0,1,0)</f>
        <v>1</v>
      </c>
      <c r="H291">
        <f>IF(F291&gt;0,1,0)</f>
        <v>0</v>
      </c>
      <c r="I291" s="20">
        <f>(Tableau3[[#This Row],[Indicateur_Cas]]*50%)+(Tableau3[[#This Row],[Indicateur_Décés]]*50%)</f>
        <v>0.5</v>
      </c>
    </row>
    <row r="292" spans="1:9" x14ac:dyDescent="0.35">
      <c r="A292">
        <v>2024</v>
      </c>
      <c r="B292" t="s">
        <v>123</v>
      </c>
      <c r="C292" t="s">
        <v>17</v>
      </c>
      <c r="D292" t="s">
        <v>61</v>
      </c>
      <c r="E292">
        <v>0</v>
      </c>
      <c r="F292">
        <v>0</v>
      </c>
      <c r="G292">
        <f>IF(E292&gt;0,1,0)</f>
        <v>0</v>
      </c>
      <c r="H292">
        <f>IF(F292&gt;0,1,0)</f>
        <v>0</v>
      </c>
      <c r="I292" s="20">
        <f>(Tableau3[[#This Row],[Indicateur_Cas]]*50%)+(Tableau3[[#This Row],[Indicateur_Décés]]*50%)</f>
        <v>0</v>
      </c>
    </row>
    <row r="293" spans="1:9" x14ac:dyDescent="0.35">
      <c r="A293">
        <v>2024</v>
      </c>
      <c r="B293" t="s">
        <v>122</v>
      </c>
      <c r="C293" t="s">
        <v>17</v>
      </c>
      <c r="D293" t="s">
        <v>62</v>
      </c>
      <c r="E293">
        <v>69</v>
      </c>
      <c r="G293">
        <f>IF(E293&gt;0,1,0)</f>
        <v>1</v>
      </c>
      <c r="H293">
        <f>IF(F293&gt;0,1,0)</f>
        <v>0</v>
      </c>
      <c r="I293" s="20">
        <f>(Tableau3[[#This Row],[Indicateur_Cas]]*50%)+(Tableau3[[#This Row],[Indicateur_Décés]]*50%)</f>
        <v>0.5</v>
      </c>
    </row>
    <row r="294" spans="1:9" x14ac:dyDescent="0.35">
      <c r="A294">
        <v>2024</v>
      </c>
      <c r="B294" t="s">
        <v>123</v>
      </c>
      <c r="C294" t="s">
        <v>17</v>
      </c>
      <c r="D294" t="s">
        <v>62</v>
      </c>
      <c r="E294">
        <v>0</v>
      </c>
      <c r="F294">
        <v>0</v>
      </c>
      <c r="G294">
        <f>IF(E294&gt;0,1,0)</f>
        <v>0</v>
      </c>
      <c r="H294">
        <f>IF(F294&gt;0,1,0)</f>
        <v>0</v>
      </c>
      <c r="I294" s="20">
        <f>(Tableau3[[#This Row],[Indicateur_Cas]]*50%)+(Tableau3[[#This Row],[Indicateur_Décés]]*50%)</f>
        <v>0</v>
      </c>
    </row>
    <row r="295" spans="1:9" x14ac:dyDescent="0.35">
      <c r="A295">
        <v>2024</v>
      </c>
      <c r="B295" t="s">
        <v>122</v>
      </c>
      <c r="C295" t="s">
        <v>20</v>
      </c>
      <c r="D295" t="s">
        <v>63</v>
      </c>
      <c r="E295">
        <v>197</v>
      </c>
      <c r="G295">
        <f>IF(E295&gt;0,1,0)</f>
        <v>1</v>
      </c>
      <c r="H295">
        <f>IF(F295&gt;0,1,0)</f>
        <v>0</v>
      </c>
      <c r="I295" s="20">
        <f>(Tableau3[[#This Row],[Indicateur_Cas]]*50%)+(Tableau3[[#This Row],[Indicateur_Décés]]*50%)</f>
        <v>0.5</v>
      </c>
    </row>
    <row r="296" spans="1:9" x14ac:dyDescent="0.35">
      <c r="A296">
        <v>2024</v>
      </c>
      <c r="B296" t="s">
        <v>123</v>
      </c>
      <c r="C296" t="s">
        <v>20</v>
      </c>
      <c r="D296" t="s">
        <v>63</v>
      </c>
      <c r="E296">
        <v>0</v>
      </c>
      <c r="F296">
        <v>0</v>
      </c>
      <c r="G296">
        <f>IF(E296&gt;0,1,0)</f>
        <v>0</v>
      </c>
      <c r="H296">
        <f>IF(F296&gt;0,1,0)</f>
        <v>0</v>
      </c>
      <c r="I296" s="20">
        <f>(Tableau3[[#This Row],[Indicateur_Cas]]*50%)+(Tableau3[[#This Row],[Indicateur_Décés]]*50%)</f>
        <v>0</v>
      </c>
    </row>
    <row r="297" spans="1:9" x14ac:dyDescent="0.35">
      <c r="A297">
        <v>2024</v>
      </c>
      <c r="B297" t="s">
        <v>122</v>
      </c>
      <c r="C297" t="s">
        <v>20</v>
      </c>
      <c r="D297" t="s">
        <v>64</v>
      </c>
      <c r="E297">
        <v>3</v>
      </c>
      <c r="F297">
        <v>1</v>
      </c>
      <c r="G297">
        <f>IF(E297&gt;0,1,0)</f>
        <v>1</v>
      </c>
      <c r="H297">
        <f>IF(F297&gt;0,1,0)</f>
        <v>1</v>
      </c>
      <c r="I297" s="20">
        <f>(Tableau3[[#This Row],[Indicateur_Cas]]*50%)+(Tableau3[[#This Row],[Indicateur_Décés]]*50%)</f>
        <v>1</v>
      </c>
    </row>
    <row r="298" spans="1:9" x14ac:dyDescent="0.35">
      <c r="A298">
        <v>2024</v>
      </c>
      <c r="B298" t="s">
        <v>123</v>
      </c>
      <c r="C298" t="s">
        <v>20</v>
      </c>
      <c r="D298" t="s">
        <v>64</v>
      </c>
      <c r="E298">
        <v>0</v>
      </c>
      <c r="F298">
        <v>0</v>
      </c>
      <c r="G298">
        <f>IF(E298&gt;0,1,0)</f>
        <v>0</v>
      </c>
      <c r="H298">
        <f>IF(F298&gt;0,1,0)</f>
        <v>0</v>
      </c>
      <c r="I298" s="20">
        <f>(Tableau3[[#This Row],[Indicateur_Cas]]*50%)+(Tableau3[[#This Row],[Indicateur_Décés]]*50%)</f>
        <v>0</v>
      </c>
    </row>
    <row r="299" spans="1:9" x14ac:dyDescent="0.35">
      <c r="A299">
        <v>2024</v>
      </c>
      <c r="B299" t="s">
        <v>122</v>
      </c>
      <c r="C299" t="s">
        <v>28</v>
      </c>
      <c r="D299" t="s">
        <v>65</v>
      </c>
      <c r="E299">
        <v>117</v>
      </c>
      <c r="F299">
        <v>1</v>
      </c>
      <c r="G299">
        <f>IF(E299&gt;0,1,0)</f>
        <v>1</v>
      </c>
      <c r="H299">
        <f>IF(F299&gt;0,1,0)</f>
        <v>1</v>
      </c>
      <c r="I299" s="20">
        <f>(Tableau3[[#This Row],[Indicateur_Cas]]*50%)+(Tableau3[[#This Row],[Indicateur_Décés]]*50%)</f>
        <v>1</v>
      </c>
    </row>
    <row r="300" spans="1:9" x14ac:dyDescent="0.35">
      <c r="A300">
        <v>2024</v>
      </c>
      <c r="B300" t="s">
        <v>123</v>
      </c>
      <c r="C300" t="s">
        <v>28</v>
      </c>
      <c r="D300" t="s">
        <v>65</v>
      </c>
      <c r="E300">
        <v>0</v>
      </c>
      <c r="F300">
        <v>0</v>
      </c>
      <c r="G300">
        <f>IF(E300&gt;0,1,0)</f>
        <v>0</v>
      </c>
      <c r="H300">
        <f>IF(F300&gt;0,1,0)</f>
        <v>0</v>
      </c>
      <c r="I300" s="20">
        <f>(Tableau3[[#This Row],[Indicateur_Cas]]*50%)+(Tableau3[[#This Row],[Indicateur_Décés]]*50%)</f>
        <v>0</v>
      </c>
    </row>
    <row r="301" spans="1:9" x14ac:dyDescent="0.35">
      <c r="A301">
        <v>2024</v>
      </c>
      <c r="B301" t="s">
        <v>122</v>
      </c>
      <c r="C301" t="s">
        <v>28</v>
      </c>
      <c r="D301" t="s">
        <v>66</v>
      </c>
      <c r="E301">
        <v>46</v>
      </c>
      <c r="G301">
        <f>IF(E301&gt;0,1,0)</f>
        <v>1</v>
      </c>
      <c r="H301">
        <f>IF(F301&gt;0,1,0)</f>
        <v>0</v>
      </c>
      <c r="I301" s="20">
        <f>(Tableau3[[#This Row],[Indicateur_Cas]]*50%)+(Tableau3[[#This Row],[Indicateur_Décés]]*50%)</f>
        <v>0.5</v>
      </c>
    </row>
    <row r="302" spans="1:9" x14ac:dyDescent="0.35">
      <c r="A302">
        <v>2024</v>
      </c>
      <c r="B302" t="s">
        <v>123</v>
      </c>
      <c r="C302" t="s">
        <v>28</v>
      </c>
      <c r="D302" t="s">
        <v>66</v>
      </c>
      <c r="E302">
        <v>0</v>
      </c>
      <c r="F302">
        <v>0</v>
      </c>
      <c r="G302">
        <f>IF(E302&gt;0,1,0)</f>
        <v>0</v>
      </c>
      <c r="H302">
        <f>IF(F302&gt;0,1,0)</f>
        <v>0</v>
      </c>
      <c r="I302" s="20">
        <f>(Tableau3[[#This Row],[Indicateur_Cas]]*50%)+(Tableau3[[#This Row],[Indicateur_Décés]]*50%)</f>
        <v>0</v>
      </c>
    </row>
    <row r="303" spans="1:9" x14ac:dyDescent="0.35">
      <c r="A303">
        <v>2024</v>
      </c>
      <c r="B303" t="s">
        <v>122</v>
      </c>
      <c r="C303" t="s">
        <v>28</v>
      </c>
      <c r="D303" t="s">
        <v>67</v>
      </c>
      <c r="E303">
        <v>9</v>
      </c>
      <c r="G303">
        <f>IF(E303&gt;0,1,0)</f>
        <v>1</v>
      </c>
      <c r="H303">
        <f>IF(F303&gt;0,1,0)</f>
        <v>0</v>
      </c>
      <c r="I303" s="20">
        <f>(Tableau3[[#This Row],[Indicateur_Cas]]*50%)+(Tableau3[[#This Row],[Indicateur_Décés]]*50%)</f>
        <v>0.5</v>
      </c>
    </row>
    <row r="304" spans="1:9" x14ac:dyDescent="0.35">
      <c r="A304">
        <v>2024</v>
      </c>
      <c r="B304" t="s">
        <v>123</v>
      </c>
      <c r="C304" t="s">
        <v>28</v>
      </c>
      <c r="D304" t="s">
        <v>67</v>
      </c>
      <c r="E304">
        <v>0</v>
      </c>
      <c r="F304">
        <v>0</v>
      </c>
      <c r="G304">
        <f>IF(E304&gt;0,1,0)</f>
        <v>0</v>
      </c>
      <c r="H304">
        <f>IF(F304&gt;0,1,0)</f>
        <v>0</v>
      </c>
      <c r="I304" s="20">
        <f>(Tableau3[[#This Row],[Indicateur_Cas]]*50%)+(Tableau3[[#This Row],[Indicateur_Décés]]*50%)</f>
        <v>0</v>
      </c>
    </row>
    <row r="305" spans="1:9" x14ac:dyDescent="0.35">
      <c r="A305">
        <v>2024</v>
      </c>
      <c r="B305" t="s">
        <v>122</v>
      </c>
      <c r="C305" t="s">
        <v>21</v>
      </c>
      <c r="D305" t="s">
        <v>37</v>
      </c>
      <c r="E305">
        <v>9</v>
      </c>
      <c r="G305">
        <f>IF(E305&gt;0,1,0)</f>
        <v>1</v>
      </c>
      <c r="H305">
        <f>IF(F305&gt;0,1,0)</f>
        <v>0</v>
      </c>
      <c r="I305" s="20">
        <f>(Tableau3[[#This Row],[Indicateur_Cas]]*50%)+(Tableau3[[#This Row],[Indicateur_Décés]]*50%)</f>
        <v>0.5</v>
      </c>
    </row>
    <row r="306" spans="1:9" x14ac:dyDescent="0.35">
      <c r="A306">
        <v>2024</v>
      </c>
      <c r="B306" t="s">
        <v>123</v>
      </c>
      <c r="C306" t="s">
        <v>21</v>
      </c>
      <c r="D306" t="s">
        <v>37</v>
      </c>
      <c r="E306">
        <v>0</v>
      </c>
      <c r="F306">
        <v>0</v>
      </c>
      <c r="G306">
        <f>IF(E306&gt;0,1,0)</f>
        <v>0</v>
      </c>
      <c r="H306">
        <f>IF(F306&gt;0,1,0)</f>
        <v>0</v>
      </c>
      <c r="I306" s="20">
        <f>(Tableau3[[#This Row],[Indicateur_Cas]]*50%)+(Tableau3[[#This Row],[Indicateur_Décés]]*50%)</f>
        <v>0</v>
      </c>
    </row>
    <row r="307" spans="1:9" x14ac:dyDescent="0.35">
      <c r="A307">
        <v>2024</v>
      </c>
      <c r="B307" t="s">
        <v>122</v>
      </c>
      <c r="C307" t="s">
        <v>21</v>
      </c>
      <c r="D307" t="s">
        <v>68</v>
      </c>
      <c r="E307">
        <v>4</v>
      </c>
      <c r="G307">
        <f>IF(E307&gt;0,1,0)</f>
        <v>1</v>
      </c>
      <c r="H307">
        <f>IF(F307&gt;0,1,0)</f>
        <v>0</v>
      </c>
      <c r="I307" s="20">
        <f>(Tableau3[[#This Row],[Indicateur_Cas]]*50%)+(Tableau3[[#This Row],[Indicateur_Décés]]*50%)</f>
        <v>0.5</v>
      </c>
    </row>
    <row r="308" spans="1:9" x14ac:dyDescent="0.35">
      <c r="A308">
        <v>2024</v>
      </c>
      <c r="B308" t="s">
        <v>123</v>
      </c>
      <c r="C308" t="s">
        <v>21</v>
      </c>
      <c r="D308" t="s">
        <v>68</v>
      </c>
      <c r="E308">
        <v>0</v>
      </c>
      <c r="F308">
        <v>0</v>
      </c>
      <c r="G308">
        <f>IF(E308&gt;0,1,0)</f>
        <v>0</v>
      </c>
      <c r="H308">
        <f>IF(F308&gt;0,1,0)</f>
        <v>0</v>
      </c>
      <c r="I308" s="20">
        <f>(Tableau3[[#This Row],[Indicateur_Cas]]*50%)+(Tableau3[[#This Row],[Indicateur_Décés]]*50%)</f>
        <v>0</v>
      </c>
    </row>
    <row r="309" spans="1:9" x14ac:dyDescent="0.35">
      <c r="A309">
        <v>2024</v>
      </c>
      <c r="B309" t="s">
        <v>122</v>
      </c>
      <c r="C309" t="s">
        <v>27</v>
      </c>
      <c r="D309" t="s">
        <v>69</v>
      </c>
      <c r="E309">
        <v>7</v>
      </c>
      <c r="G309">
        <f>IF(E309&gt;0,1,0)</f>
        <v>1</v>
      </c>
      <c r="H309">
        <f>IF(F309&gt;0,1,0)</f>
        <v>0</v>
      </c>
      <c r="I309" s="20">
        <f>(Tableau3[[#This Row],[Indicateur_Cas]]*50%)+(Tableau3[[#This Row],[Indicateur_Décés]]*50%)</f>
        <v>0.5</v>
      </c>
    </row>
    <row r="310" spans="1:9" x14ac:dyDescent="0.35">
      <c r="A310">
        <v>2024</v>
      </c>
      <c r="B310" t="s">
        <v>123</v>
      </c>
      <c r="C310" t="s">
        <v>27</v>
      </c>
      <c r="D310" t="s">
        <v>69</v>
      </c>
      <c r="E310">
        <v>0</v>
      </c>
      <c r="F310">
        <v>0</v>
      </c>
      <c r="G310">
        <f>IF(E310&gt;0,1,0)</f>
        <v>0</v>
      </c>
      <c r="H310">
        <f>IF(F310&gt;0,1,0)</f>
        <v>0</v>
      </c>
      <c r="I310" s="20">
        <f>(Tableau3[[#This Row],[Indicateur_Cas]]*50%)+(Tableau3[[#This Row],[Indicateur_Décés]]*50%)</f>
        <v>0</v>
      </c>
    </row>
    <row r="311" spans="1:9" x14ac:dyDescent="0.35">
      <c r="A311">
        <v>2024</v>
      </c>
      <c r="B311" t="s">
        <v>122</v>
      </c>
      <c r="C311" t="s">
        <v>27</v>
      </c>
      <c r="D311" t="s">
        <v>70</v>
      </c>
      <c r="E311">
        <v>3</v>
      </c>
      <c r="G311">
        <f>IF(E311&gt;0,1,0)</f>
        <v>1</v>
      </c>
      <c r="H311">
        <f>IF(F311&gt;0,1,0)</f>
        <v>0</v>
      </c>
      <c r="I311" s="20">
        <f>(Tableau3[[#This Row],[Indicateur_Cas]]*50%)+(Tableau3[[#This Row],[Indicateur_Décés]]*50%)</f>
        <v>0.5</v>
      </c>
    </row>
    <row r="312" spans="1:9" x14ac:dyDescent="0.35">
      <c r="A312">
        <v>2024</v>
      </c>
      <c r="B312" t="s">
        <v>123</v>
      </c>
      <c r="C312" t="s">
        <v>27</v>
      </c>
      <c r="D312" t="s">
        <v>70</v>
      </c>
      <c r="E312">
        <v>0</v>
      </c>
      <c r="F312">
        <v>0</v>
      </c>
      <c r="G312">
        <f>IF(E312&gt;0,1,0)</f>
        <v>0</v>
      </c>
      <c r="H312">
        <f>IF(F312&gt;0,1,0)</f>
        <v>0</v>
      </c>
      <c r="I312" s="20">
        <f>(Tableau3[[#This Row],[Indicateur_Cas]]*50%)+(Tableau3[[#This Row],[Indicateur_Décés]]*50%)</f>
        <v>0</v>
      </c>
    </row>
    <row r="313" spans="1:9" x14ac:dyDescent="0.35">
      <c r="A313">
        <v>2024</v>
      </c>
      <c r="B313" t="s">
        <v>122</v>
      </c>
      <c r="C313" t="s">
        <v>38</v>
      </c>
      <c r="D313" t="s">
        <v>71</v>
      </c>
      <c r="E313">
        <v>15</v>
      </c>
      <c r="G313">
        <f>IF(E313&gt;0,1,0)</f>
        <v>1</v>
      </c>
      <c r="H313">
        <f>IF(F313&gt;0,1,0)</f>
        <v>0</v>
      </c>
      <c r="I313" s="20">
        <f>(Tableau3[[#This Row],[Indicateur_Cas]]*50%)+(Tableau3[[#This Row],[Indicateur_Décés]]*50%)</f>
        <v>0.5</v>
      </c>
    </row>
    <row r="314" spans="1:9" x14ac:dyDescent="0.35">
      <c r="A314">
        <v>2024</v>
      </c>
      <c r="B314" t="s">
        <v>123</v>
      </c>
      <c r="C314" t="s">
        <v>38</v>
      </c>
      <c r="D314" t="s">
        <v>71</v>
      </c>
      <c r="E314">
        <v>0</v>
      </c>
      <c r="F314">
        <v>0</v>
      </c>
      <c r="G314">
        <f>IF(E314&gt;0,1,0)</f>
        <v>0</v>
      </c>
      <c r="H314">
        <f>IF(F314&gt;0,1,0)</f>
        <v>0</v>
      </c>
      <c r="I314" s="20">
        <f>(Tableau3[[#This Row],[Indicateur_Cas]]*50%)+(Tableau3[[#This Row],[Indicateur_Décés]]*50%)</f>
        <v>0</v>
      </c>
    </row>
    <row r="315" spans="1:9" x14ac:dyDescent="0.35">
      <c r="A315">
        <v>2024</v>
      </c>
      <c r="B315" t="s">
        <v>122</v>
      </c>
      <c r="C315" t="s">
        <v>38</v>
      </c>
      <c r="D315" t="s">
        <v>72</v>
      </c>
      <c r="E315">
        <v>4</v>
      </c>
      <c r="G315">
        <f>IF(E315&gt;0,1,0)</f>
        <v>1</v>
      </c>
      <c r="H315">
        <f>IF(F315&gt;0,1,0)</f>
        <v>0</v>
      </c>
      <c r="I315" s="20">
        <f>(Tableau3[[#This Row],[Indicateur_Cas]]*50%)+(Tableau3[[#This Row],[Indicateur_Décés]]*50%)</f>
        <v>0.5</v>
      </c>
    </row>
    <row r="316" spans="1:9" x14ac:dyDescent="0.35">
      <c r="A316">
        <v>2024</v>
      </c>
      <c r="B316" t="s">
        <v>123</v>
      </c>
      <c r="C316" t="s">
        <v>38</v>
      </c>
      <c r="D316" t="s">
        <v>72</v>
      </c>
      <c r="E316">
        <v>0</v>
      </c>
      <c r="F316">
        <v>0</v>
      </c>
      <c r="G316">
        <f>IF(E316&gt;0,1,0)</f>
        <v>0</v>
      </c>
      <c r="H316">
        <f>IF(F316&gt;0,1,0)</f>
        <v>0</v>
      </c>
      <c r="I316" s="20">
        <f>(Tableau3[[#This Row],[Indicateur_Cas]]*50%)+(Tableau3[[#This Row],[Indicateur_Décés]]*50%)</f>
        <v>0</v>
      </c>
    </row>
    <row r="317" spans="1:9" x14ac:dyDescent="0.35">
      <c r="A317">
        <v>2024</v>
      </c>
      <c r="B317" t="s">
        <v>122</v>
      </c>
      <c r="C317" t="s">
        <v>38</v>
      </c>
      <c r="D317" t="s">
        <v>73</v>
      </c>
      <c r="E317">
        <v>69</v>
      </c>
      <c r="F317">
        <v>1</v>
      </c>
      <c r="G317">
        <f>IF(E317&gt;0,1,0)</f>
        <v>1</v>
      </c>
      <c r="H317">
        <f>IF(F317&gt;0,1,0)</f>
        <v>1</v>
      </c>
      <c r="I317" s="20">
        <f>(Tableau3[[#This Row],[Indicateur_Cas]]*50%)+(Tableau3[[#This Row],[Indicateur_Décés]]*50%)</f>
        <v>1</v>
      </c>
    </row>
    <row r="318" spans="1:9" x14ac:dyDescent="0.35">
      <c r="A318">
        <v>2024</v>
      </c>
      <c r="B318" t="s">
        <v>123</v>
      </c>
      <c r="C318" t="s">
        <v>38</v>
      </c>
      <c r="D318" t="s">
        <v>73</v>
      </c>
      <c r="E318">
        <v>0</v>
      </c>
      <c r="F318">
        <v>0</v>
      </c>
      <c r="G318">
        <f>IF(E318&gt;0,1,0)</f>
        <v>0</v>
      </c>
      <c r="H318">
        <f>IF(F318&gt;0,1,0)</f>
        <v>0</v>
      </c>
      <c r="I318" s="20">
        <f>(Tableau3[[#This Row],[Indicateur_Cas]]*50%)+(Tableau3[[#This Row],[Indicateur_Décés]]*50%)</f>
        <v>0</v>
      </c>
    </row>
    <row r="319" spans="1:9" x14ac:dyDescent="0.35">
      <c r="A319">
        <v>2024</v>
      </c>
      <c r="B319" t="s">
        <v>122</v>
      </c>
      <c r="C319" t="s">
        <v>38</v>
      </c>
      <c r="D319" t="s">
        <v>39</v>
      </c>
      <c r="E319">
        <v>33</v>
      </c>
      <c r="G319">
        <f>IF(E319&gt;0,1,0)</f>
        <v>1</v>
      </c>
      <c r="H319">
        <f>IF(F319&gt;0,1,0)</f>
        <v>0</v>
      </c>
      <c r="I319" s="20">
        <f>(Tableau3[[#This Row],[Indicateur_Cas]]*50%)+(Tableau3[[#This Row],[Indicateur_Décés]]*50%)</f>
        <v>0.5</v>
      </c>
    </row>
    <row r="320" spans="1:9" x14ac:dyDescent="0.35">
      <c r="A320">
        <v>2024</v>
      </c>
      <c r="B320" t="s">
        <v>123</v>
      </c>
      <c r="C320" t="s">
        <v>38</v>
      </c>
      <c r="D320" t="s">
        <v>39</v>
      </c>
      <c r="E320">
        <v>0</v>
      </c>
      <c r="F320">
        <v>0</v>
      </c>
      <c r="G320">
        <f>IF(E320&gt;0,1,0)</f>
        <v>0</v>
      </c>
      <c r="H320">
        <f>IF(F320&gt;0,1,0)</f>
        <v>0</v>
      </c>
      <c r="I320" s="20">
        <f>(Tableau3[[#This Row],[Indicateur_Cas]]*50%)+(Tableau3[[#This Row],[Indicateur_Décés]]*50%)</f>
        <v>0</v>
      </c>
    </row>
    <row r="321" spans="1:9" x14ac:dyDescent="0.35">
      <c r="A321">
        <v>2024</v>
      </c>
      <c r="B321" t="s">
        <v>122</v>
      </c>
      <c r="C321" t="s">
        <v>25</v>
      </c>
      <c r="D321" t="s">
        <v>74</v>
      </c>
      <c r="E321">
        <v>45</v>
      </c>
      <c r="G321">
        <f>IF(E321&gt;0,1,0)</f>
        <v>1</v>
      </c>
      <c r="H321">
        <f>IF(F321&gt;0,1,0)</f>
        <v>0</v>
      </c>
      <c r="I321" s="20">
        <f>(Tableau3[[#This Row],[Indicateur_Cas]]*50%)+(Tableau3[[#This Row],[Indicateur_Décés]]*50%)</f>
        <v>0.5</v>
      </c>
    </row>
    <row r="322" spans="1:9" x14ac:dyDescent="0.35">
      <c r="A322">
        <v>2024</v>
      </c>
      <c r="B322" t="s">
        <v>123</v>
      </c>
      <c r="C322" t="s">
        <v>25</v>
      </c>
      <c r="D322" t="s">
        <v>74</v>
      </c>
      <c r="E322">
        <v>0</v>
      </c>
      <c r="F322">
        <v>0</v>
      </c>
      <c r="G322">
        <f>IF(E322&gt;0,1,0)</f>
        <v>0</v>
      </c>
      <c r="H322">
        <f>IF(F322&gt;0,1,0)</f>
        <v>0</v>
      </c>
      <c r="I322" s="20">
        <f>(Tableau3[[#This Row],[Indicateur_Cas]]*50%)+(Tableau3[[#This Row],[Indicateur_Décés]]*50%)</f>
        <v>0</v>
      </c>
    </row>
    <row r="323" spans="1:9" x14ac:dyDescent="0.35">
      <c r="A323">
        <v>2024</v>
      </c>
      <c r="B323" t="s">
        <v>122</v>
      </c>
      <c r="C323" t="s">
        <v>25</v>
      </c>
      <c r="D323" t="s">
        <v>75</v>
      </c>
      <c r="E323">
        <v>40</v>
      </c>
      <c r="G323">
        <f>IF(E323&gt;0,1,0)</f>
        <v>1</v>
      </c>
      <c r="H323">
        <f>IF(F323&gt;0,1,0)</f>
        <v>0</v>
      </c>
      <c r="I323" s="20">
        <f>(Tableau3[[#This Row],[Indicateur_Cas]]*50%)+(Tableau3[[#This Row],[Indicateur_Décés]]*50%)</f>
        <v>0.5</v>
      </c>
    </row>
    <row r="324" spans="1:9" x14ac:dyDescent="0.35">
      <c r="A324">
        <v>2024</v>
      </c>
      <c r="B324" t="s">
        <v>123</v>
      </c>
      <c r="C324" t="s">
        <v>25</v>
      </c>
      <c r="D324" t="s">
        <v>75</v>
      </c>
      <c r="E324">
        <v>0</v>
      </c>
      <c r="F324">
        <v>0</v>
      </c>
      <c r="G324">
        <f>IF(E324&gt;0,1,0)</f>
        <v>0</v>
      </c>
      <c r="H324">
        <f>IF(F324&gt;0,1,0)</f>
        <v>0</v>
      </c>
      <c r="I324" s="20">
        <f>(Tableau3[[#This Row],[Indicateur_Cas]]*50%)+(Tableau3[[#This Row],[Indicateur_Décés]]*50%)</f>
        <v>0</v>
      </c>
    </row>
    <row r="325" spans="1:9" x14ac:dyDescent="0.35">
      <c r="A325">
        <v>2024</v>
      </c>
      <c r="B325" t="s">
        <v>122</v>
      </c>
      <c r="C325" t="s">
        <v>25</v>
      </c>
      <c r="D325" t="s">
        <v>76</v>
      </c>
      <c r="E325">
        <v>114</v>
      </c>
      <c r="G325">
        <f>IF(E325&gt;0,1,0)</f>
        <v>1</v>
      </c>
      <c r="H325">
        <f>IF(F325&gt;0,1,0)</f>
        <v>0</v>
      </c>
      <c r="I325" s="20">
        <f>(Tableau3[[#This Row],[Indicateur_Cas]]*50%)+(Tableau3[[#This Row],[Indicateur_Décés]]*50%)</f>
        <v>0.5</v>
      </c>
    </row>
    <row r="326" spans="1:9" x14ac:dyDescent="0.35">
      <c r="A326">
        <v>2024</v>
      </c>
      <c r="B326" t="s">
        <v>123</v>
      </c>
      <c r="C326" t="s">
        <v>25</v>
      </c>
      <c r="D326" t="s">
        <v>76</v>
      </c>
      <c r="E326">
        <v>0</v>
      </c>
      <c r="F326">
        <v>0</v>
      </c>
      <c r="G326">
        <f>IF(E326&gt;0,1,0)</f>
        <v>0</v>
      </c>
      <c r="H326">
        <f>IF(F326&gt;0,1,0)</f>
        <v>0</v>
      </c>
      <c r="I326" s="20">
        <f>(Tableau3[[#This Row],[Indicateur_Cas]]*50%)+(Tableau3[[#This Row],[Indicateur_Décés]]*50%)</f>
        <v>0</v>
      </c>
    </row>
    <row r="327" spans="1:9" x14ac:dyDescent="0.35">
      <c r="A327">
        <v>2024</v>
      </c>
      <c r="B327" t="s">
        <v>122</v>
      </c>
      <c r="C327" t="s">
        <v>24</v>
      </c>
      <c r="D327" t="s">
        <v>77</v>
      </c>
      <c r="E327">
        <v>22</v>
      </c>
      <c r="G327">
        <f>IF(E327&gt;0,1,0)</f>
        <v>1</v>
      </c>
      <c r="H327">
        <f>IF(F327&gt;0,1,0)</f>
        <v>0</v>
      </c>
      <c r="I327" s="20">
        <f>(Tableau3[[#This Row],[Indicateur_Cas]]*50%)+(Tableau3[[#This Row],[Indicateur_Décés]]*50%)</f>
        <v>0.5</v>
      </c>
    </row>
    <row r="328" spans="1:9" x14ac:dyDescent="0.35">
      <c r="A328">
        <v>2024</v>
      </c>
      <c r="B328" t="s">
        <v>123</v>
      </c>
      <c r="C328" t="s">
        <v>24</v>
      </c>
      <c r="D328" t="s">
        <v>77</v>
      </c>
      <c r="E328">
        <v>0</v>
      </c>
      <c r="F328">
        <v>0</v>
      </c>
      <c r="G328">
        <f>IF(E328&gt;0,1,0)</f>
        <v>0</v>
      </c>
      <c r="H328">
        <f>IF(F328&gt;0,1,0)</f>
        <v>0</v>
      </c>
      <c r="I328" s="20">
        <f>(Tableau3[[#This Row],[Indicateur_Cas]]*50%)+(Tableau3[[#This Row],[Indicateur_Décés]]*50%)</f>
        <v>0</v>
      </c>
    </row>
    <row r="329" spans="1:9" x14ac:dyDescent="0.35">
      <c r="A329">
        <v>2024</v>
      </c>
      <c r="B329" t="s">
        <v>122</v>
      </c>
      <c r="C329" t="s">
        <v>24</v>
      </c>
      <c r="D329" t="s">
        <v>78</v>
      </c>
      <c r="E329">
        <v>34</v>
      </c>
      <c r="G329">
        <f>IF(E329&gt;0,1,0)</f>
        <v>1</v>
      </c>
      <c r="H329">
        <f>IF(F329&gt;0,1,0)</f>
        <v>0</v>
      </c>
      <c r="I329" s="20">
        <f>(Tableau3[[#This Row],[Indicateur_Cas]]*50%)+(Tableau3[[#This Row],[Indicateur_Décés]]*50%)</f>
        <v>0.5</v>
      </c>
    </row>
    <row r="330" spans="1:9" x14ac:dyDescent="0.35">
      <c r="A330">
        <v>2024</v>
      </c>
      <c r="B330" t="s">
        <v>123</v>
      </c>
      <c r="C330" t="s">
        <v>24</v>
      </c>
      <c r="D330" t="s">
        <v>78</v>
      </c>
      <c r="E330">
        <v>0</v>
      </c>
      <c r="F330">
        <v>0</v>
      </c>
      <c r="G330">
        <f>IF(E330&gt;0,1,0)</f>
        <v>0</v>
      </c>
      <c r="H330">
        <f>IF(F330&gt;0,1,0)</f>
        <v>0</v>
      </c>
      <c r="I330" s="20">
        <f>(Tableau3[[#This Row],[Indicateur_Cas]]*50%)+(Tableau3[[#This Row],[Indicateur_Décés]]*50%)</f>
        <v>0</v>
      </c>
    </row>
    <row r="331" spans="1:9" x14ac:dyDescent="0.35">
      <c r="A331">
        <v>2024</v>
      </c>
      <c r="B331" t="s">
        <v>122</v>
      </c>
      <c r="C331" t="s">
        <v>24</v>
      </c>
      <c r="D331" t="s">
        <v>79</v>
      </c>
      <c r="E331">
        <v>6</v>
      </c>
      <c r="G331">
        <f>IF(E331&gt;0,1,0)</f>
        <v>1</v>
      </c>
      <c r="H331">
        <f>IF(F331&gt;0,1,0)</f>
        <v>0</v>
      </c>
      <c r="I331" s="20">
        <f>(Tableau3[[#This Row],[Indicateur_Cas]]*50%)+(Tableau3[[#This Row],[Indicateur_Décés]]*50%)</f>
        <v>0.5</v>
      </c>
    </row>
    <row r="332" spans="1:9" x14ac:dyDescent="0.35">
      <c r="A332">
        <v>2024</v>
      </c>
      <c r="B332" t="s">
        <v>123</v>
      </c>
      <c r="C332" t="s">
        <v>24</v>
      </c>
      <c r="D332" t="s">
        <v>79</v>
      </c>
      <c r="E332">
        <v>0</v>
      </c>
      <c r="F332">
        <v>0</v>
      </c>
      <c r="G332">
        <f>IF(E332&gt;0,1,0)</f>
        <v>0</v>
      </c>
      <c r="H332">
        <f>IF(F332&gt;0,1,0)</f>
        <v>0</v>
      </c>
      <c r="I332" s="20">
        <f>(Tableau3[[#This Row],[Indicateur_Cas]]*50%)+(Tableau3[[#This Row],[Indicateur_Décés]]*50%)</f>
        <v>0</v>
      </c>
    </row>
    <row r="333" spans="1:9" x14ac:dyDescent="0.35">
      <c r="A333">
        <v>2024</v>
      </c>
      <c r="B333" t="s">
        <v>122</v>
      </c>
      <c r="C333" t="s">
        <v>14</v>
      </c>
      <c r="D333" t="s">
        <v>40</v>
      </c>
      <c r="E333">
        <v>146</v>
      </c>
      <c r="G333">
        <f>IF(E333&gt;0,1,0)</f>
        <v>1</v>
      </c>
      <c r="H333">
        <f>IF(F333&gt;0,1,0)</f>
        <v>0</v>
      </c>
      <c r="I333" s="20">
        <f>(Tableau3[[#This Row],[Indicateur_Cas]]*50%)+(Tableau3[[#This Row],[Indicateur_Décés]]*50%)</f>
        <v>0.5</v>
      </c>
    </row>
    <row r="334" spans="1:9" x14ac:dyDescent="0.35">
      <c r="A334">
        <v>2024</v>
      </c>
      <c r="B334" t="s">
        <v>123</v>
      </c>
      <c r="C334" t="s">
        <v>14</v>
      </c>
      <c r="D334" t="s">
        <v>40</v>
      </c>
      <c r="E334">
        <v>0</v>
      </c>
      <c r="F334">
        <v>0</v>
      </c>
      <c r="G334">
        <f>IF(E334&gt;0,1,0)</f>
        <v>0</v>
      </c>
      <c r="H334">
        <f>IF(F334&gt;0,1,0)</f>
        <v>0</v>
      </c>
      <c r="I334" s="20">
        <f>(Tableau3[[#This Row],[Indicateur_Cas]]*50%)+(Tableau3[[#This Row],[Indicateur_Décés]]*50%)</f>
        <v>0</v>
      </c>
    </row>
    <row r="335" spans="1:9" x14ac:dyDescent="0.35">
      <c r="A335">
        <v>2024</v>
      </c>
      <c r="B335" t="s">
        <v>122</v>
      </c>
      <c r="C335" t="s">
        <v>14</v>
      </c>
      <c r="D335" t="s">
        <v>41</v>
      </c>
      <c r="E335">
        <v>42</v>
      </c>
      <c r="G335">
        <f>IF(E335&gt;0,1,0)</f>
        <v>1</v>
      </c>
      <c r="H335">
        <f>IF(F335&gt;0,1,0)</f>
        <v>0</v>
      </c>
      <c r="I335" s="20">
        <f>(Tableau3[[#This Row],[Indicateur_Cas]]*50%)+(Tableau3[[#This Row],[Indicateur_Décés]]*50%)</f>
        <v>0.5</v>
      </c>
    </row>
    <row r="336" spans="1:9" x14ac:dyDescent="0.35">
      <c r="A336">
        <v>2024</v>
      </c>
      <c r="B336" t="s">
        <v>123</v>
      </c>
      <c r="C336" t="s">
        <v>14</v>
      </c>
      <c r="D336" t="s">
        <v>41</v>
      </c>
      <c r="E336">
        <v>0</v>
      </c>
      <c r="F336">
        <v>0</v>
      </c>
      <c r="G336">
        <f>IF(E336&gt;0,1,0)</f>
        <v>0</v>
      </c>
      <c r="H336">
        <f>IF(F336&gt;0,1,0)</f>
        <v>0</v>
      </c>
      <c r="I336" s="20">
        <f>(Tableau3[[#This Row],[Indicateur_Cas]]*50%)+(Tableau3[[#This Row],[Indicateur_Décés]]*50%)</f>
        <v>0</v>
      </c>
    </row>
    <row r="337" spans="1:9" x14ac:dyDescent="0.35">
      <c r="A337">
        <v>2024</v>
      </c>
      <c r="B337" t="s">
        <v>122</v>
      </c>
      <c r="C337" t="s">
        <v>14</v>
      </c>
      <c r="D337" t="s">
        <v>42</v>
      </c>
      <c r="E337">
        <v>10</v>
      </c>
      <c r="G337">
        <f>IF(E337&gt;0,1,0)</f>
        <v>1</v>
      </c>
      <c r="H337">
        <f>IF(F337&gt;0,1,0)</f>
        <v>0</v>
      </c>
      <c r="I337" s="20">
        <f>(Tableau3[[#This Row],[Indicateur_Cas]]*50%)+(Tableau3[[#This Row],[Indicateur_Décés]]*50%)</f>
        <v>0.5</v>
      </c>
    </row>
    <row r="338" spans="1:9" x14ac:dyDescent="0.35">
      <c r="A338">
        <v>2024</v>
      </c>
      <c r="B338" t="s">
        <v>123</v>
      </c>
      <c r="C338" t="s">
        <v>14</v>
      </c>
      <c r="D338" t="s">
        <v>42</v>
      </c>
      <c r="E338">
        <v>0</v>
      </c>
      <c r="F338">
        <v>0</v>
      </c>
      <c r="G338">
        <f>IF(E338&gt;0,1,0)</f>
        <v>0</v>
      </c>
      <c r="H338">
        <f>IF(F338&gt;0,1,0)</f>
        <v>0</v>
      </c>
      <c r="I338" s="20">
        <f>(Tableau3[[#This Row],[Indicateur_Cas]]*50%)+(Tableau3[[#This Row],[Indicateur_Décés]]*50%)</f>
        <v>0</v>
      </c>
    </row>
    <row r="339" spans="1:9" x14ac:dyDescent="0.35">
      <c r="A339">
        <v>2024</v>
      </c>
      <c r="B339" t="s">
        <v>122</v>
      </c>
      <c r="C339" t="s">
        <v>14</v>
      </c>
      <c r="D339" t="s">
        <v>80</v>
      </c>
      <c r="E339">
        <v>10</v>
      </c>
      <c r="G339">
        <f>IF(E339&gt;0,1,0)</f>
        <v>1</v>
      </c>
      <c r="H339">
        <f>IF(F339&gt;0,1,0)</f>
        <v>0</v>
      </c>
      <c r="I339" s="20">
        <f>(Tableau3[[#This Row],[Indicateur_Cas]]*50%)+(Tableau3[[#This Row],[Indicateur_Décés]]*50%)</f>
        <v>0.5</v>
      </c>
    </row>
    <row r="340" spans="1:9" x14ac:dyDescent="0.35">
      <c r="A340">
        <v>2024</v>
      </c>
      <c r="B340" t="s">
        <v>123</v>
      </c>
      <c r="C340" t="s">
        <v>14</v>
      </c>
      <c r="D340" t="s">
        <v>80</v>
      </c>
      <c r="E340">
        <v>0</v>
      </c>
      <c r="F340">
        <v>0</v>
      </c>
      <c r="G340">
        <f>IF(E340&gt;0,1,0)</f>
        <v>0</v>
      </c>
      <c r="H340">
        <f>IF(F340&gt;0,1,0)</f>
        <v>0</v>
      </c>
      <c r="I340" s="20">
        <f>(Tableau3[[#This Row],[Indicateur_Cas]]*50%)+(Tableau3[[#This Row],[Indicateur_Décés]]*50%)</f>
        <v>0</v>
      </c>
    </row>
    <row r="341" spans="1:9" x14ac:dyDescent="0.35">
      <c r="A341">
        <v>2024</v>
      </c>
      <c r="B341" t="s">
        <v>122</v>
      </c>
      <c r="C341" t="s">
        <v>23</v>
      </c>
      <c r="D341" t="s">
        <v>81</v>
      </c>
      <c r="E341">
        <v>36</v>
      </c>
      <c r="G341">
        <f>IF(E341&gt;0,1,0)</f>
        <v>1</v>
      </c>
      <c r="H341">
        <f>IF(F341&gt;0,1,0)</f>
        <v>0</v>
      </c>
      <c r="I341" s="20">
        <f>(Tableau3[[#This Row],[Indicateur_Cas]]*50%)+(Tableau3[[#This Row],[Indicateur_Décés]]*50%)</f>
        <v>0.5</v>
      </c>
    </row>
    <row r="342" spans="1:9" x14ac:dyDescent="0.35">
      <c r="A342">
        <v>2024</v>
      </c>
      <c r="B342" t="s">
        <v>123</v>
      </c>
      <c r="C342" t="s">
        <v>23</v>
      </c>
      <c r="D342" t="s">
        <v>81</v>
      </c>
      <c r="E342">
        <v>0</v>
      </c>
      <c r="F342">
        <v>0</v>
      </c>
      <c r="G342">
        <f>IF(E342&gt;0,1,0)</f>
        <v>0</v>
      </c>
      <c r="H342">
        <f>IF(F342&gt;0,1,0)</f>
        <v>0</v>
      </c>
      <c r="I342" s="20">
        <f>(Tableau3[[#This Row],[Indicateur_Cas]]*50%)+(Tableau3[[#This Row],[Indicateur_Décés]]*50%)</f>
        <v>0</v>
      </c>
    </row>
    <row r="343" spans="1:9" x14ac:dyDescent="0.35">
      <c r="A343">
        <v>2024</v>
      </c>
      <c r="B343" t="s">
        <v>122</v>
      </c>
      <c r="C343" t="s">
        <v>23</v>
      </c>
      <c r="D343" t="s">
        <v>82</v>
      </c>
      <c r="E343">
        <v>13</v>
      </c>
      <c r="G343">
        <f>IF(E343&gt;0,1,0)</f>
        <v>1</v>
      </c>
      <c r="H343">
        <f>IF(F343&gt;0,1,0)</f>
        <v>0</v>
      </c>
      <c r="I343" s="20">
        <f>(Tableau3[[#This Row],[Indicateur_Cas]]*50%)+(Tableau3[[#This Row],[Indicateur_Décés]]*50%)</f>
        <v>0.5</v>
      </c>
    </row>
    <row r="344" spans="1:9" x14ac:dyDescent="0.35">
      <c r="A344">
        <v>2024</v>
      </c>
      <c r="B344" t="s">
        <v>123</v>
      </c>
      <c r="C344" t="s">
        <v>23</v>
      </c>
      <c r="D344" t="s">
        <v>82</v>
      </c>
      <c r="E344">
        <v>0</v>
      </c>
      <c r="F344">
        <v>0</v>
      </c>
      <c r="G344">
        <f>IF(E344&gt;0,1,0)</f>
        <v>0</v>
      </c>
      <c r="H344">
        <f>IF(F344&gt;0,1,0)</f>
        <v>0</v>
      </c>
      <c r="I344" s="20">
        <f>(Tableau3[[#This Row],[Indicateur_Cas]]*50%)+(Tableau3[[#This Row],[Indicateur_Décés]]*50%)</f>
        <v>0</v>
      </c>
    </row>
    <row r="345" spans="1:9" x14ac:dyDescent="0.35">
      <c r="A345">
        <v>2024</v>
      </c>
      <c r="B345" t="s">
        <v>122</v>
      </c>
      <c r="C345" t="s">
        <v>23</v>
      </c>
      <c r="D345" t="s">
        <v>83</v>
      </c>
      <c r="E345">
        <v>5</v>
      </c>
      <c r="G345">
        <f>IF(E345&gt;0,1,0)</f>
        <v>1</v>
      </c>
      <c r="H345">
        <f>IF(F345&gt;0,1,0)</f>
        <v>0</v>
      </c>
      <c r="I345" s="20">
        <f>(Tableau3[[#This Row],[Indicateur_Cas]]*50%)+(Tableau3[[#This Row],[Indicateur_Décés]]*50%)</f>
        <v>0.5</v>
      </c>
    </row>
    <row r="346" spans="1:9" x14ac:dyDescent="0.35">
      <c r="A346">
        <v>2024</v>
      </c>
      <c r="B346" t="s">
        <v>123</v>
      </c>
      <c r="C346" t="s">
        <v>23</v>
      </c>
      <c r="D346" t="s">
        <v>83</v>
      </c>
      <c r="E346">
        <v>0</v>
      </c>
      <c r="F346">
        <v>0</v>
      </c>
      <c r="G346">
        <f>IF(E346&gt;0,1,0)</f>
        <v>0</v>
      </c>
      <c r="H346">
        <f>IF(F346&gt;0,1,0)</f>
        <v>0</v>
      </c>
      <c r="I346" s="20">
        <f>(Tableau3[[#This Row],[Indicateur_Cas]]*50%)+(Tableau3[[#This Row],[Indicateur_Décés]]*50%)</f>
        <v>0</v>
      </c>
    </row>
    <row r="347" spans="1:9" x14ac:dyDescent="0.35">
      <c r="A347">
        <v>2024</v>
      </c>
      <c r="B347" t="s">
        <v>122</v>
      </c>
      <c r="C347" t="s">
        <v>23</v>
      </c>
      <c r="D347" t="s">
        <v>84</v>
      </c>
      <c r="E347">
        <v>44</v>
      </c>
      <c r="G347">
        <f>IF(E347&gt;0,1,0)</f>
        <v>1</v>
      </c>
      <c r="H347">
        <f>IF(F347&gt;0,1,0)</f>
        <v>0</v>
      </c>
      <c r="I347" s="20">
        <f>(Tableau3[[#This Row],[Indicateur_Cas]]*50%)+(Tableau3[[#This Row],[Indicateur_Décés]]*50%)</f>
        <v>0.5</v>
      </c>
    </row>
    <row r="348" spans="1:9" x14ac:dyDescent="0.35">
      <c r="A348">
        <v>2024</v>
      </c>
      <c r="B348" t="s">
        <v>123</v>
      </c>
      <c r="C348" t="s">
        <v>23</v>
      </c>
      <c r="D348" t="s">
        <v>84</v>
      </c>
      <c r="E348">
        <v>0</v>
      </c>
      <c r="F348">
        <v>0</v>
      </c>
      <c r="G348">
        <f>IF(E348&gt;0,1,0)</f>
        <v>0</v>
      </c>
      <c r="H348">
        <f>IF(F348&gt;0,1,0)</f>
        <v>0</v>
      </c>
      <c r="I348" s="20">
        <f>(Tableau3[[#This Row],[Indicateur_Cas]]*50%)+(Tableau3[[#This Row],[Indicateur_Décés]]*50%)</f>
        <v>0</v>
      </c>
    </row>
    <row r="349" spans="1:9" x14ac:dyDescent="0.35">
      <c r="A349">
        <v>2024</v>
      </c>
      <c r="B349" t="s">
        <v>122</v>
      </c>
      <c r="C349" t="s">
        <v>19</v>
      </c>
      <c r="D349" t="s">
        <v>85</v>
      </c>
      <c r="E349">
        <v>71</v>
      </c>
      <c r="G349">
        <f>IF(E349&gt;0,1,0)</f>
        <v>1</v>
      </c>
      <c r="H349">
        <f>IF(F349&gt;0,1,0)</f>
        <v>0</v>
      </c>
      <c r="I349" s="20">
        <f>(Tableau3[[#This Row],[Indicateur_Cas]]*50%)+(Tableau3[[#This Row],[Indicateur_Décés]]*50%)</f>
        <v>0.5</v>
      </c>
    </row>
    <row r="350" spans="1:9" x14ac:dyDescent="0.35">
      <c r="A350">
        <v>2024</v>
      </c>
      <c r="B350" t="s">
        <v>123</v>
      </c>
      <c r="C350" t="s">
        <v>19</v>
      </c>
      <c r="D350" t="s">
        <v>85</v>
      </c>
      <c r="E350">
        <v>0</v>
      </c>
      <c r="F350">
        <v>0</v>
      </c>
      <c r="G350">
        <f>IF(E350&gt;0,1,0)</f>
        <v>0</v>
      </c>
      <c r="H350">
        <f>IF(F350&gt;0,1,0)</f>
        <v>0</v>
      </c>
      <c r="I350" s="20">
        <f>(Tableau3[[#This Row],[Indicateur_Cas]]*50%)+(Tableau3[[#This Row],[Indicateur_Décés]]*50%)</f>
        <v>0</v>
      </c>
    </row>
    <row r="351" spans="1:9" x14ac:dyDescent="0.35">
      <c r="A351">
        <v>2024</v>
      </c>
      <c r="B351" t="s">
        <v>122</v>
      </c>
      <c r="C351" t="s">
        <v>19</v>
      </c>
      <c r="D351" t="s">
        <v>86</v>
      </c>
      <c r="E351">
        <v>36</v>
      </c>
      <c r="G351">
        <f>IF(E351&gt;0,1,0)</f>
        <v>1</v>
      </c>
      <c r="H351">
        <f>IF(F351&gt;0,1,0)</f>
        <v>0</v>
      </c>
      <c r="I351" s="20">
        <f>(Tableau3[[#This Row],[Indicateur_Cas]]*50%)+(Tableau3[[#This Row],[Indicateur_Décés]]*50%)</f>
        <v>0.5</v>
      </c>
    </row>
    <row r="352" spans="1:9" x14ac:dyDescent="0.35">
      <c r="A352">
        <v>2024</v>
      </c>
      <c r="B352" t="s">
        <v>123</v>
      </c>
      <c r="C352" t="s">
        <v>19</v>
      </c>
      <c r="D352" t="s">
        <v>86</v>
      </c>
      <c r="E352">
        <v>0</v>
      </c>
      <c r="F352">
        <v>0</v>
      </c>
      <c r="G352">
        <f>IF(E352&gt;0,1,0)</f>
        <v>0</v>
      </c>
      <c r="H352">
        <f>IF(F352&gt;0,1,0)</f>
        <v>0</v>
      </c>
      <c r="I352" s="20">
        <f>(Tableau3[[#This Row],[Indicateur_Cas]]*50%)+(Tableau3[[#This Row],[Indicateur_Décés]]*50%)</f>
        <v>0</v>
      </c>
    </row>
    <row r="353" spans="1:9" x14ac:dyDescent="0.35">
      <c r="A353">
        <v>2024</v>
      </c>
      <c r="B353" t="s">
        <v>122</v>
      </c>
      <c r="C353" t="s">
        <v>19</v>
      </c>
      <c r="D353" t="s">
        <v>118</v>
      </c>
      <c r="E353">
        <v>71</v>
      </c>
      <c r="G353">
        <f>IF(E353&gt;0,1,0)</f>
        <v>1</v>
      </c>
      <c r="H353">
        <f>IF(F353&gt;0,1,0)</f>
        <v>0</v>
      </c>
      <c r="I353" s="20">
        <f>(Tableau3[[#This Row],[Indicateur_Cas]]*50%)+(Tableau3[[#This Row],[Indicateur_Décés]]*50%)</f>
        <v>0.5</v>
      </c>
    </row>
    <row r="354" spans="1:9" x14ac:dyDescent="0.35">
      <c r="A354">
        <v>2024</v>
      </c>
      <c r="B354" t="s">
        <v>123</v>
      </c>
      <c r="C354" t="s">
        <v>19</v>
      </c>
      <c r="D354" t="s">
        <v>118</v>
      </c>
      <c r="E354">
        <v>0</v>
      </c>
      <c r="F354">
        <v>0</v>
      </c>
      <c r="G354">
        <f>IF(E354&gt;0,1,0)</f>
        <v>0</v>
      </c>
      <c r="H354">
        <f>IF(F354&gt;0,1,0)</f>
        <v>0</v>
      </c>
      <c r="I354" s="20">
        <f>(Tableau3[[#This Row],[Indicateur_Cas]]*50%)+(Tableau3[[#This Row],[Indicateur_Décés]]*50%)</f>
        <v>0</v>
      </c>
    </row>
    <row r="355" spans="1:9" x14ac:dyDescent="0.35">
      <c r="A355">
        <v>2024</v>
      </c>
      <c r="B355" t="s">
        <v>122</v>
      </c>
      <c r="C355" t="s">
        <v>19</v>
      </c>
      <c r="D355" t="s">
        <v>119</v>
      </c>
      <c r="E355">
        <v>17</v>
      </c>
      <c r="G355">
        <f>IF(E355&gt;0,1,0)</f>
        <v>1</v>
      </c>
      <c r="H355">
        <f>IF(F355&gt;0,1,0)</f>
        <v>0</v>
      </c>
      <c r="I355" s="20">
        <f>(Tableau3[[#This Row],[Indicateur_Cas]]*50%)+(Tableau3[[#This Row],[Indicateur_Décés]]*50%)</f>
        <v>0.5</v>
      </c>
    </row>
    <row r="356" spans="1:9" x14ac:dyDescent="0.35">
      <c r="A356">
        <v>2024</v>
      </c>
      <c r="B356" t="s">
        <v>123</v>
      </c>
      <c r="C356" t="s">
        <v>19</v>
      </c>
      <c r="D356" t="s">
        <v>119</v>
      </c>
      <c r="E356">
        <v>0</v>
      </c>
      <c r="F356">
        <v>0</v>
      </c>
      <c r="G356">
        <f>IF(E356&gt;0,1,0)</f>
        <v>0</v>
      </c>
      <c r="H356">
        <f>IF(F356&gt;0,1,0)</f>
        <v>0</v>
      </c>
      <c r="I356" s="20">
        <f>(Tableau3[[#This Row],[Indicateur_Cas]]*50%)+(Tableau3[[#This Row],[Indicateur_Décés]]*50%)</f>
        <v>0</v>
      </c>
    </row>
    <row r="357" spans="1:9" x14ac:dyDescent="0.35">
      <c r="A357">
        <v>2024</v>
      </c>
      <c r="B357" t="s">
        <v>122</v>
      </c>
      <c r="C357" t="s">
        <v>19</v>
      </c>
      <c r="D357" t="s">
        <v>87</v>
      </c>
      <c r="E357">
        <v>10</v>
      </c>
      <c r="G357">
        <f>IF(E357&gt;0,1,0)</f>
        <v>1</v>
      </c>
      <c r="H357">
        <f>IF(F357&gt;0,1,0)</f>
        <v>0</v>
      </c>
      <c r="I357" s="20">
        <f>(Tableau3[[#This Row],[Indicateur_Cas]]*50%)+(Tableau3[[#This Row],[Indicateur_Décés]]*50%)</f>
        <v>0.5</v>
      </c>
    </row>
    <row r="358" spans="1:9" x14ac:dyDescent="0.35">
      <c r="A358">
        <v>2024</v>
      </c>
      <c r="B358" t="s">
        <v>123</v>
      </c>
      <c r="C358" t="s">
        <v>19</v>
      </c>
      <c r="D358" t="s">
        <v>87</v>
      </c>
      <c r="E358">
        <v>0</v>
      </c>
      <c r="F358">
        <v>0</v>
      </c>
      <c r="G358">
        <f>IF(E358&gt;0,1,0)</f>
        <v>0</v>
      </c>
      <c r="H358">
        <f>IF(F358&gt;0,1,0)</f>
        <v>0</v>
      </c>
      <c r="I358" s="20">
        <f>(Tableau3[[#This Row],[Indicateur_Cas]]*50%)+(Tableau3[[#This Row],[Indicateur_Décés]]*50%)</f>
        <v>0</v>
      </c>
    </row>
    <row r="359" spans="1:9" x14ac:dyDescent="0.35">
      <c r="A359">
        <v>2024</v>
      </c>
      <c r="B359" t="s">
        <v>122</v>
      </c>
      <c r="C359" t="s">
        <v>19</v>
      </c>
      <c r="D359" t="s">
        <v>43</v>
      </c>
      <c r="E359">
        <v>4</v>
      </c>
      <c r="G359">
        <f>IF(E359&gt;0,1,0)</f>
        <v>1</v>
      </c>
      <c r="H359">
        <f>IF(F359&gt;0,1,0)</f>
        <v>0</v>
      </c>
      <c r="I359" s="20">
        <f>(Tableau3[[#This Row],[Indicateur_Cas]]*50%)+(Tableau3[[#This Row],[Indicateur_Décés]]*50%)</f>
        <v>0.5</v>
      </c>
    </row>
    <row r="360" spans="1:9" x14ac:dyDescent="0.35">
      <c r="A360">
        <v>2024</v>
      </c>
      <c r="B360" t="s">
        <v>123</v>
      </c>
      <c r="C360" t="s">
        <v>19</v>
      </c>
      <c r="D360" t="s">
        <v>43</v>
      </c>
      <c r="E360">
        <v>0</v>
      </c>
      <c r="F360">
        <v>0</v>
      </c>
      <c r="G360">
        <f>IF(E360&gt;0,1,0)</f>
        <v>0</v>
      </c>
      <c r="H360">
        <f>IF(F360&gt;0,1,0)</f>
        <v>0</v>
      </c>
      <c r="I360" s="20">
        <f>(Tableau3[[#This Row],[Indicateur_Cas]]*50%)+(Tableau3[[#This Row],[Indicateur_Décés]]*50%)</f>
        <v>0</v>
      </c>
    </row>
    <row r="361" spans="1:9" x14ac:dyDescent="0.35">
      <c r="A361">
        <v>2024</v>
      </c>
      <c r="B361" t="s">
        <v>122</v>
      </c>
      <c r="C361" t="s">
        <v>15</v>
      </c>
      <c r="D361" t="s">
        <v>88</v>
      </c>
      <c r="E361">
        <v>115</v>
      </c>
      <c r="G361">
        <f>IF(E361&gt;0,1,0)</f>
        <v>1</v>
      </c>
      <c r="H361">
        <f>IF(F361&gt;0,1,0)</f>
        <v>0</v>
      </c>
      <c r="I361" s="20">
        <f>(Tableau3[[#This Row],[Indicateur_Cas]]*50%)+(Tableau3[[#This Row],[Indicateur_Décés]]*50%)</f>
        <v>0.5</v>
      </c>
    </row>
    <row r="362" spans="1:9" x14ac:dyDescent="0.35">
      <c r="A362">
        <v>2024</v>
      </c>
      <c r="B362" t="s">
        <v>123</v>
      </c>
      <c r="C362" t="s">
        <v>15</v>
      </c>
      <c r="D362" t="s">
        <v>88</v>
      </c>
      <c r="E362">
        <v>0</v>
      </c>
      <c r="F362">
        <v>0</v>
      </c>
      <c r="G362">
        <f>IF(E362&gt;0,1,0)</f>
        <v>0</v>
      </c>
      <c r="H362">
        <f>IF(F362&gt;0,1,0)</f>
        <v>0</v>
      </c>
      <c r="I362" s="20">
        <f>(Tableau3[[#This Row],[Indicateur_Cas]]*50%)+(Tableau3[[#This Row],[Indicateur_Décés]]*50%)</f>
        <v>0</v>
      </c>
    </row>
    <row r="363" spans="1:9" x14ac:dyDescent="0.35">
      <c r="A363">
        <v>2024</v>
      </c>
      <c r="B363" t="s">
        <v>122</v>
      </c>
      <c r="C363" t="s">
        <v>15</v>
      </c>
      <c r="D363" t="s">
        <v>89</v>
      </c>
      <c r="E363">
        <v>90</v>
      </c>
      <c r="G363">
        <f>IF(E363&gt;0,1,0)</f>
        <v>1</v>
      </c>
      <c r="H363">
        <f>IF(F363&gt;0,1,0)</f>
        <v>0</v>
      </c>
      <c r="I363" s="20">
        <f>(Tableau3[[#This Row],[Indicateur_Cas]]*50%)+(Tableau3[[#This Row],[Indicateur_Décés]]*50%)</f>
        <v>0.5</v>
      </c>
    </row>
    <row r="364" spans="1:9" x14ac:dyDescent="0.35">
      <c r="A364">
        <v>2024</v>
      </c>
      <c r="B364" t="s">
        <v>123</v>
      </c>
      <c r="C364" t="s">
        <v>15</v>
      </c>
      <c r="D364" t="s">
        <v>89</v>
      </c>
      <c r="E364">
        <v>0</v>
      </c>
      <c r="F364">
        <v>0</v>
      </c>
      <c r="G364">
        <f>IF(E364&gt;0,1,0)</f>
        <v>0</v>
      </c>
      <c r="H364">
        <f>IF(F364&gt;0,1,0)</f>
        <v>0</v>
      </c>
      <c r="I364" s="20">
        <f>(Tableau3[[#This Row],[Indicateur_Cas]]*50%)+(Tableau3[[#This Row],[Indicateur_Décés]]*50%)</f>
        <v>0</v>
      </c>
    </row>
    <row r="365" spans="1:9" x14ac:dyDescent="0.35">
      <c r="A365">
        <v>2024</v>
      </c>
      <c r="B365" t="s">
        <v>122</v>
      </c>
      <c r="C365" t="s">
        <v>15</v>
      </c>
      <c r="D365" t="s">
        <v>90</v>
      </c>
      <c r="E365">
        <v>189</v>
      </c>
      <c r="G365">
        <f>IF(E365&gt;0,1,0)</f>
        <v>1</v>
      </c>
      <c r="H365">
        <f>IF(F365&gt;0,1,0)</f>
        <v>0</v>
      </c>
      <c r="I365" s="20">
        <f>(Tableau3[[#This Row],[Indicateur_Cas]]*50%)+(Tableau3[[#This Row],[Indicateur_Décés]]*50%)</f>
        <v>0.5</v>
      </c>
    </row>
    <row r="366" spans="1:9" x14ac:dyDescent="0.35">
      <c r="A366">
        <v>2024</v>
      </c>
      <c r="B366" t="s">
        <v>123</v>
      </c>
      <c r="C366" t="s">
        <v>15</v>
      </c>
      <c r="D366" t="s">
        <v>90</v>
      </c>
      <c r="E366">
        <v>0</v>
      </c>
      <c r="F366">
        <v>0</v>
      </c>
      <c r="G366">
        <f>IF(E366&gt;0,1,0)</f>
        <v>0</v>
      </c>
      <c r="H366">
        <f>IF(F366&gt;0,1,0)</f>
        <v>0</v>
      </c>
      <c r="I366" s="20">
        <f>(Tableau3[[#This Row],[Indicateur_Cas]]*50%)+(Tableau3[[#This Row],[Indicateur_Décés]]*50%)</f>
        <v>0</v>
      </c>
    </row>
    <row r="367" spans="1:9" x14ac:dyDescent="0.35">
      <c r="A367">
        <v>2024</v>
      </c>
      <c r="B367" t="s">
        <v>122</v>
      </c>
      <c r="C367" t="s">
        <v>16</v>
      </c>
      <c r="D367" t="s">
        <v>120</v>
      </c>
      <c r="E367">
        <v>557</v>
      </c>
      <c r="G367">
        <f>IF(E367&gt;0,1,0)</f>
        <v>1</v>
      </c>
      <c r="H367">
        <f>IF(F367&gt;0,1,0)</f>
        <v>0</v>
      </c>
      <c r="I367" s="20">
        <f>(Tableau3[[#This Row],[Indicateur_Cas]]*50%)+(Tableau3[[#This Row],[Indicateur_Décés]]*50%)</f>
        <v>0.5</v>
      </c>
    </row>
    <row r="368" spans="1:9" x14ac:dyDescent="0.35">
      <c r="A368">
        <v>2024</v>
      </c>
      <c r="B368" t="s">
        <v>123</v>
      </c>
      <c r="C368" t="s">
        <v>16</v>
      </c>
      <c r="D368" t="s">
        <v>120</v>
      </c>
      <c r="E368">
        <v>0</v>
      </c>
      <c r="F368">
        <v>0</v>
      </c>
      <c r="G368">
        <f>IF(E368&gt;0,1,0)</f>
        <v>0</v>
      </c>
      <c r="H368">
        <f>IF(F368&gt;0,1,0)</f>
        <v>0</v>
      </c>
      <c r="I368" s="20">
        <f>(Tableau3[[#This Row],[Indicateur_Cas]]*50%)+(Tableau3[[#This Row],[Indicateur_Décés]]*50%)</f>
        <v>0</v>
      </c>
    </row>
    <row r="369" spans="1:9" x14ac:dyDescent="0.35">
      <c r="A369">
        <v>2024</v>
      </c>
      <c r="B369" t="s">
        <v>122</v>
      </c>
      <c r="C369" t="s">
        <v>16</v>
      </c>
      <c r="D369" t="s">
        <v>92</v>
      </c>
      <c r="E369">
        <v>37</v>
      </c>
      <c r="G369">
        <f>IF(E369&gt;0,1,0)</f>
        <v>1</v>
      </c>
      <c r="H369">
        <f>IF(F369&gt;0,1,0)</f>
        <v>0</v>
      </c>
      <c r="I369" s="20">
        <f>(Tableau3[[#This Row],[Indicateur_Cas]]*50%)+(Tableau3[[#This Row],[Indicateur_Décés]]*50%)</f>
        <v>0.5</v>
      </c>
    </row>
    <row r="370" spans="1:9" x14ac:dyDescent="0.35">
      <c r="A370">
        <v>2024</v>
      </c>
      <c r="B370" t="s">
        <v>123</v>
      </c>
      <c r="C370" t="s">
        <v>16</v>
      </c>
      <c r="D370" t="s">
        <v>92</v>
      </c>
      <c r="E370">
        <v>0</v>
      </c>
      <c r="F370">
        <v>0</v>
      </c>
      <c r="G370">
        <f>IF(E370&gt;0,1,0)</f>
        <v>0</v>
      </c>
      <c r="H370">
        <f>IF(F370&gt;0,1,0)</f>
        <v>0</v>
      </c>
      <c r="I370" s="20">
        <f>(Tableau3[[#This Row],[Indicateur_Cas]]*50%)+(Tableau3[[#This Row],[Indicateur_Décés]]*50%)</f>
        <v>0</v>
      </c>
    </row>
    <row r="371" spans="1:9" x14ac:dyDescent="0.35">
      <c r="A371">
        <v>2024</v>
      </c>
      <c r="B371" t="s">
        <v>122</v>
      </c>
      <c r="C371" t="s">
        <v>16</v>
      </c>
      <c r="D371" t="s">
        <v>93</v>
      </c>
      <c r="E371">
        <v>66</v>
      </c>
      <c r="G371">
        <f>IF(E371&gt;0,1,0)</f>
        <v>1</v>
      </c>
      <c r="H371">
        <f>IF(F371&gt;0,1,0)</f>
        <v>0</v>
      </c>
      <c r="I371" s="20">
        <f>(Tableau3[[#This Row],[Indicateur_Cas]]*50%)+(Tableau3[[#This Row],[Indicateur_Décés]]*50%)</f>
        <v>0.5</v>
      </c>
    </row>
    <row r="372" spans="1:9" x14ac:dyDescent="0.35">
      <c r="A372">
        <v>2024</v>
      </c>
      <c r="B372" t="s">
        <v>123</v>
      </c>
      <c r="C372" t="s">
        <v>16</v>
      </c>
      <c r="D372" t="s">
        <v>93</v>
      </c>
      <c r="E372">
        <v>0</v>
      </c>
      <c r="F372">
        <v>0</v>
      </c>
      <c r="G372">
        <f>IF(E372&gt;0,1,0)</f>
        <v>0</v>
      </c>
      <c r="H372">
        <f>IF(F372&gt;0,1,0)</f>
        <v>0</v>
      </c>
      <c r="I372" s="20">
        <f>(Tableau3[[#This Row],[Indicateur_Cas]]*50%)+(Tableau3[[#This Row],[Indicateur_Décés]]*50%)</f>
        <v>0</v>
      </c>
    </row>
    <row r="373" spans="1:9" x14ac:dyDescent="0.35">
      <c r="A373">
        <v>2024</v>
      </c>
      <c r="B373" t="s">
        <v>122</v>
      </c>
      <c r="C373" t="s">
        <v>16</v>
      </c>
      <c r="D373" t="s">
        <v>94</v>
      </c>
      <c r="E373">
        <v>1741</v>
      </c>
      <c r="G373">
        <f>IF(E373&gt;0,1,0)</f>
        <v>1</v>
      </c>
      <c r="H373">
        <f>IF(F373&gt;0,1,0)</f>
        <v>0</v>
      </c>
      <c r="I373" s="20">
        <f>(Tableau3[[#This Row],[Indicateur_Cas]]*50%)+(Tableau3[[#This Row],[Indicateur_Décés]]*50%)</f>
        <v>0.5</v>
      </c>
    </row>
    <row r="374" spans="1:9" x14ac:dyDescent="0.35">
      <c r="A374">
        <v>2024</v>
      </c>
      <c r="B374" t="s">
        <v>123</v>
      </c>
      <c r="C374" t="s">
        <v>16</v>
      </c>
      <c r="D374" t="s">
        <v>94</v>
      </c>
      <c r="E374">
        <v>0</v>
      </c>
      <c r="F374">
        <v>0</v>
      </c>
      <c r="G374">
        <f>IF(E374&gt;0,1,0)</f>
        <v>0</v>
      </c>
      <c r="H374">
        <f>IF(F374&gt;0,1,0)</f>
        <v>0</v>
      </c>
      <c r="I374" s="20">
        <f>(Tableau3[[#This Row],[Indicateur_Cas]]*50%)+(Tableau3[[#This Row],[Indicateur_Décés]]*50%)</f>
        <v>0</v>
      </c>
    </row>
    <row r="375" spans="1:9" x14ac:dyDescent="0.35">
      <c r="A375">
        <v>2024</v>
      </c>
      <c r="B375" t="s">
        <v>122</v>
      </c>
      <c r="C375" t="s">
        <v>22</v>
      </c>
      <c r="D375" t="s">
        <v>95</v>
      </c>
      <c r="E375">
        <v>200</v>
      </c>
      <c r="G375">
        <f>IF(E375&gt;0,1,0)</f>
        <v>1</v>
      </c>
      <c r="H375">
        <f>IF(F375&gt;0,1,0)</f>
        <v>0</v>
      </c>
      <c r="I375" s="20">
        <f>(Tableau3[[#This Row],[Indicateur_Cas]]*50%)+(Tableau3[[#This Row],[Indicateur_Décés]]*50%)</f>
        <v>0.5</v>
      </c>
    </row>
    <row r="376" spans="1:9" x14ac:dyDescent="0.35">
      <c r="A376">
        <v>2024</v>
      </c>
      <c r="B376" t="s">
        <v>123</v>
      </c>
      <c r="C376" t="s">
        <v>22</v>
      </c>
      <c r="D376" t="s">
        <v>95</v>
      </c>
      <c r="E376">
        <v>0</v>
      </c>
      <c r="F376">
        <v>0</v>
      </c>
      <c r="G376">
        <f>IF(E376&gt;0,1,0)</f>
        <v>0</v>
      </c>
      <c r="H376">
        <f>IF(F376&gt;0,1,0)</f>
        <v>0</v>
      </c>
      <c r="I376" s="20">
        <f>(Tableau3[[#This Row],[Indicateur_Cas]]*50%)+(Tableau3[[#This Row],[Indicateur_Décés]]*50%)</f>
        <v>0</v>
      </c>
    </row>
    <row r="377" spans="1:9" x14ac:dyDescent="0.35">
      <c r="A377">
        <v>2024</v>
      </c>
      <c r="B377" t="s">
        <v>122</v>
      </c>
      <c r="C377" t="s">
        <v>22</v>
      </c>
      <c r="D377" t="s">
        <v>96</v>
      </c>
      <c r="E377">
        <v>67</v>
      </c>
      <c r="G377">
        <f>IF(E377&gt;0,1,0)</f>
        <v>1</v>
      </c>
      <c r="H377">
        <f>IF(F377&gt;0,1,0)</f>
        <v>0</v>
      </c>
      <c r="I377" s="20">
        <f>(Tableau3[[#This Row],[Indicateur_Cas]]*50%)+(Tableau3[[#This Row],[Indicateur_Décés]]*50%)</f>
        <v>0.5</v>
      </c>
    </row>
    <row r="378" spans="1:9" x14ac:dyDescent="0.35">
      <c r="A378">
        <v>2024</v>
      </c>
      <c r="B378" t="s">
        <v>123</v>
      </c>
      <c r="C378" t="s">
        <v>22</v>
      </c>
      <c r="D378" t="s">
        <v>96</v>
      </c>
      <c r="E378">
        <v>0</v>
      </c>
      <c r="F378">
        <v>0</v>
      </c>
      <c r="G378">
        <f>IF(E378&gt;0,1,0)</f>
        <v>0</v>
      </c>
      <c r="H378">
        <f>IF(F378&gt;0,1,0)</f>
        <v>0</v>
      </c>
      <c r="I378" s="20">
        <f>(Tableau3[[#This Row],[Indicateur_Cas]]*50%)+(Tableau3[[#This Row],[Indicateur_Décés]]*50%)</f>
        <v>0</v>
      </c>
    </row>
    <row r="379" spans="1:9" x14ac:dyDescent="0.35">
      <c r="A379">
        <v>2024</v>
      </c>
      <c r="B379" t="s">
        <v>122</v>
      </c>
      <c r="C379" t="s">
        <v>22</v>
      </c>
      <c r="D379" t="s">
        <v>97</v>
      </c>
      <c r="E379">
        <v>100</v>
      </c>
      <c r="G379">
        <f>IF(E379&gt;0,1,0)</f>
        <v>1</v>
      </c>
      <c r="H379">
        <f>IF(F379&gt;0,1,0)</f>
        <v>0</v>
      </c>
      <c r="I379" s="20">
        <f>(Tableau3[[#This Row],[Indicateur_Cas]]*50%)+(Tableau3[[#This Row],[Indicateur_Décés]]*50%)</f>
        <v>0.5</v>
      </c>
    </row>
    <row r="380" spans="1:9" x14ac:dyDescent="0.35">
      <c r="A380">
        <v>2024</v>
      </c>
      <c r="B380" t="s">
        <v>123</v>
      </c>
      <c r="C380" t="s">
        <v>22</v>
      </c>
      <c r="D380" t="s">
        <v>97</v>
      </c>
      <c r="E380">
        <v>0</v>
      </c>
      <c r="F380">
        <v>0</v>
      </c>
      <c r="G380">
        <f>IF(E380&gt;0,1,0)</f>
        <v>0</v>
      </c>
      <c r="H380">
        <f>IF(F380&gt;0,1,0)</f>
        <v>0</v>
      </c>
      <c r="I380" s="20">
        <f>(Tableau3[[#This Row],[Indicateur_Cas]]*50%)+(Tableau3[[#This Row],[Indicateur_Décés]]*50%)</f>
        <v>0</v>
      </c>
    </row>
    <row r="381" spans="1:9" x14ac:dyDescent="0.35">
      <c r="A381">
        <v>2024</v>
      </c>
      <c r="B381" t="s">
        <v>122</v>
      </c>
      <c r="C381" t="s">
        <v>11</v>
      </c>
      <c r="D381" t="s">
        <v>98</v>
      </c>
      <c r="E381">
        <v>68</v>
      </c>
      <c r="G381">
        <f>IF(E381&gt;0,1,0)</f>
        <v>1</v>
      </c>
      <c r="H381">
        <f>IF(F381&gt;0,1,0)</f>
        <v>0</v>
      </c>
      <c r="I381" s="20">
        <f>(Tableau3[[#This Row],[Indicateur_Cas]]*50%)+(Tableau3[[#This Row],[Indicateur_Décés]]*50%)</f>
        <v>0.5</v>
      </c>
    </row>
    <row r="382" spans="1:9" x14ac:dyDescent="0.35">
      <c r="A382">
        <v>2024</v>
      </c>
      <c r="B382" t="s">
        <v>123</v>
      </c>
      <c r="C382" t="s">
        <v>11</v>
      </c>
      <c r="D382" t="s">
        <v>98</v>
      </c>
      <c r="E382">
        <v>0</v>
      </c>
      <c r="F382">
        <v>0</v>
      </c>
      <c r="G382">
        <f>IF(E382&gt;0,1,0)</f>
        <v>0</v>
      </c>
      <c r="H382">
        <f>IF(F382&gt;0,1,0)</f>
        <v>0</v>
      </c>
      <c r="I382" s="20">
        <f>(Tableau3[[#This Row],[Indicateur_Cas]]*50%)+(Tableau3[[#This Row],[Indicateur_Décés]]*50%)</f>
        <v>0</v>
      </c>
    </row>
    <row r="383" spans="1:9" x14ac:dyDescent="0.35">
      <c r="A383">
        <v>2024</v>
      </c>
      <c r="B383" t="s">
        <v>122</v>
      </c>
      <c r="C383" t="s">
        <v>11</v>
      </c>
      <c r="D383" t="s">
        <v>46</v>
      </c>
      <c r="E383">
        <v>145</v>
      </c>
      <c r="G383">
        <f>IF(E383&gt;0,1,0)</f>
        <v>1</v>
      </c>
      <c r="H383">
        <f>IF(F383&gt;0,1,0)</f>
        <v>0</v>
      </c>
      <c r="I383" s="20">
        <f>(Tableau3[[#This Row],[Indicateur_Cas]]*50%)+(Tableau3[[#This Row],[Indicateur_Décés]]*50%)</f>
        <v>0.5</v>
      </c>
    </row>
    <row r="384" spans="1:9" x14ac:dyDescent="0.35">
      <c r="A384">
        <v>2024</v>
      </c>
      <c r="B384" t="s">
        <v>123</v>
      </c>
      <c r="C384" t="s">
        <v>11</v>
      </c>
      <c r="D384" t="s">
        <v>46</v>
      </c>
      <c r="E384">
        <v>0</v>
      </c>
      <c r="F384">
        <v>0</v>
      </c>
      <c r="G384">
        <f>IF(E384&gt;0,1,0)</f>
        <v>0</v>
      </c>
      <c r="H384">
        <f>IF(F384&gt;0,1,0)</f>
        <v>0</v>
      </c>
      <c r="I384" s="20">
        <f>(Tableau3[[#This Row],[Indicateur_Cas]]*50%)+(Tableau3[[#This Row],[Indicateur_Décés]]*50%)</f>
        <v>0</v>
      </c>
    </row>
    <row r="385" spans="1:9" x14ac:dyDescent="0.35">
      <c r="A385">
        <v>2024</v>
      </c>
      <c r="B385" t="s">
        <v>122</v>
      </c>
      <c r="C385" t="s">
        <v>11</v>
      </c>
      <c r="D385" t="s">
        <v>99</v>
      </c>
      <c r="E385">
        <v>111</v>
      </c>
      <c r="G385">
        <f>IF(E385&gt;0,1,0)</f>
        <v>1</v>
      </c>
      <c r="H385">
        <f>IF(F385&gt;0,1,0)</f>
        <v>0</v>
      </c>
      <c r="I385" s="20">
        <f>(Tableau3[[#This Row],[Indicateur_Cas]]*50%)+(Tableau3[[#This Row],[Indicateur_Décés]]*50%)</f>
        <v>0.5</v>
      </c>
    </row>
    <row r="386" spans="1:9" x14ac:dyDescent="0.35">
      <c r="A386">
        <v>2024</v>
      </c>
      <c r="B386" t="s">
        <v>123</v>
      </c>
      <c r="C386" t="s">
        <v>11</v>
      </c>
      <c r="D386" t="s">
        <v>99</v>
      </c>
      <c r="E386">
        <v>0</v>
      </c>
      <c r="F386">
        <v>0</v>
      </c>
      <c r="G386">
        <f>IF(E386&gt;0,1,0)</f>
        <v>0</v>
      </c>
      <c r="H386">
        <f>IF(F386&gt;0,1,0)</f>
        <v>0</v>
      </c>
      <c r="I386" s="20">
        <f>(Tableau3[[#This Row],[Indicateur_Cas]]*50%)+(Tableau3[[#This Row],[Indicateur_Décés]]*50%)</f>
        <v>0</v>
      </c>
    </row>
    <row r="387" spans="1:9" x14ac:dyDescent="0.35">
      <c r="A387">
        <v>2024</v>
      </c>
      <c r="B387" t="s">
        <v>122</v>
      </c>
      <c r="C387" t="s">
        <v>100</v>
      </c>
      <c r="D387" t="s">
        <v>101</v>
      </c>
      <c r="E387">
        <v>577</v>
      </c>
      <c r="F387">
        <v>5</v>
      </c>
      <c r="G387">
        <f>IF(E387&gt;0,1,0)</f>
        <v>1</v>
      </c>
      <c r="H387">
        <f>IF(F387&gt;0,1,0)</f>
        <v>1</v>
      </c>
      <c r="I387" s="20">
        <f>(Tableau3[[#This Row],[Indicateur_Cas]]*50%)+(Tableau3[[#This Row],[Indicateur_Décés]]*50%)</f>
        <v>1</v>
      </c>
    </row>
    <row r="388" spans="1:9" x14ac:dyDescent="0.35">
      <c r="A388">
        <v>2024</v>
      </c>
      <c r="B388" t="s">
        <v>123</v>
      </c>
      <c r="C388" t="s">
        <v>100</v>
      </c>
      <c r="D388" t="s">
        <v>101</v>
      </c>
      <c r="E388">
        <v>0</v>
      </c>
      <c r="F388">
        <v>0</v>
      </c>
      <c r="G388">
        <f>IF(E388&gt;0,1,0)</f>
        <v>0</v>
      </c>
      <c r="H388">
        <f>IF(F388&gt;0,1,0)</f>
        <v>0</v>
      </c>
      <c r="I388" s="20">
        <f>(Tableau3[[#This Row],[Indicateur_Cas]]*50%)+(Tableau3[[#This Row],[Indicateur_Décés]]*50%)</f>
        <v>0</v>
      </c>
    </row>
    <row r="389" spans="1:9" x14ac:dyDescent="0.35">
      <c r="A389">
        <v>2024</v>
      </c>
      <c r="B389" t="s">
        <v>122</v>
      </c>
      <c r="C389" t="s">
        <v>47</v>
      </c>
      <c r="D389" t="s">
        <v>48</v>
      </c>
      <c r="E389">
        <v>100</v>
      </c>
      <c r="G389">
        <f>IF(E389&gt;0,1,0)</f>
        <v>1</v>
      </c>
      <c r="H389">
        <f>IF(F389&gt;0,1,0)</f>
        <v>0</v>
      </c>
      <c r="I389" s="20">
        <f>(Tableau3[[#This Row],[Indicateur_Cas]]*50%)+(Tableau3[[#This Row],[Indicateur_Décés]]*50%)</f>
        <v>0.5</v>
      </c>
    </row>
    <row r="390" spans="1:9" x14ac:dyDescent="0.35">
      <c r="A390">
        <v>2024</v>
      </c>
      <c r="B390" t="s">
        <v>123</v>
      </c>
      <c r="C390" t="s">
        <v>47</v>
      </c>
      <c r="D390" t="s">
        <v>48</v>
      </c>
      <c r="E390">
        <v>0</v>
      </c>
      <c r="F390">
        <v>0</v>
      </c>
      <c r="G390">
        <f>IF(E390&gt;0,1,0)</f>
        <v>0</v>
      </c>
      <c r="H390">
        <f>IF(F390&gt;0,1,0)</f>
        <v>0</v>
      </c>
      <c r="I390" s="20">
        <f>(Tableau3[[#This Row],[Indicateur_Cas]]*50%)+(Tableau3[[#This Row],[Indicateur_Décés]]*50%)</f>
        <v>0</v>
      </c>
    </row>
    <row r="391" spans="1:9" x14ac:dyDescent="0.35">
      <c r="A391">
        <v>2024</v>
      </c>
      <c r="B391" t="s">
        <v>122</v>
      </c>
      <c r="C391" t="s">
        <v>47</v>
      </c>
      <c r="D391" t="s">
        <v>49</v>
      </c>
      <c r="E391">
        <v>40</v>
      </c>
      <c r="G391">
        <f>IF(E391&gt;0,1,0)</f>
        <v>1</v>
      </c>
      <c r="H391">
        <f>IF(F391&gt;0,1,0)</f>
        <v>0</v>
      </c>
      <c r="I391" s="20">
        <f>(Tableau3[[#This Row],[Indicateur_Cas]]*50%)+(Tableau3[[#This Row],[Indicateur_Décés]]*50%)</f>
        <v>0.5</v>
      </c>
    </row>
    <row r="392" spans="1:9" x14ac:dyDescent="0.35">
      <c r="A392">
        <v>2024</v>
      </c>
      <c r="B392" t="s">
        <v>123</v>
      </c>
      <c r="C392" t="s">
        <v>47</v>
      </c>
      <c r="D392" t="s">
        <v>49</v>
      </c>
      <c r="E392">
        <v>0</v>
      </c>
      <c r="F392">
        <v>0</v>
      </c>
      <c r="G392">
        <f>IF(E392&gt;0,1,0)</f>
        <v>0</v>
      </c>
      <c r="H392">
        <f>IF(F392&gt;0,1,0)</f>
        <v>0</v>
      </c>
      <c r="I392" s="20">
        <f>(Tableau3[[#This Row],[Indicateur_Cas]]*50%)+(Tableau3[[#This Row],[Indicateur_Décés]]*50%)</f>
        <v>0</v>
      </c>
    </row>
    <row r="393" spans="1:9" x14ac:dyDescent="0.35">
      <c r="A393">
        <v>2024</v>
      </c>
      <c r="B393" t="s">
        <v>122</v>
      </c>
      <c r="C393" t="s">
        <v>47</v>
      </c>
      <c r="D393" t="s">
        <v>50</v>
      </c>
      <c r="E393">
        <v>10</v>
      </c>
      <c r="G393">
        <f>IF(E393&gt;0,1,0)</f>
        <v>1</v>
      </c>
      <c r="H393">
        <f>IF(F393&gt;0,1,0)</f>
        <v>0</v>
      </c>
      <c r="I393" s="20">
        <f>(Tableau3[[#This Row],[Indicateur_Cas]]*50%)+(Tableau3[[#This Row],[Indicateur_Décés]]*50%)</f>
        <v>0.5</v>
      </c>
    </row>
    <row r="394" spans="1:9" x14ac:dyDescent="0.35">
      <c r="A394">
        <v>2024</v>
      </c>
      <c r="B394" t="s">
        <v>123</v>
      </c>
      <c r="C394" t="s">
        <v>47</v>
      </c>
      <c r="D394" t="s">
        <v>50</v>
      </c>
      <c r="E394">
        <v>0</v>
      </c>
      <c r="F394">
        <v>0</v>
      </c>
      <c r="G394">
        <f>IF(E394&gt;0,1,0)</f>
        <v>0</v>
      </c>
      <c r="H394">
        <f>IF(F394&gt;0,1,0)</f>
        <v>0</v>
      </c>
      <c r="I394" s="20">
        <f>(Tableau3[[#This Row],[Indicateur_Cas]]*50%)+(Tableau3[[#This Row],[Indicateur_Décés]]*50%)</f>
        <v>0</v>
      </c>
    </row>
    <row r="395" spans="1:9" x14ac:dyDescent="0.35">
      <c r="A395">
        <v>2024</v>
      </c>
      <c r="B395" t="s">
        <v>122</v>
      </c>
      <c r="C395" t="s">
        <v>13</v>
      </c>
      <c r="D395" t="s">
        <v>102</v>
      </c>
      <c r="E395">
        <v>1057</v>
      </c>
      <c r="G395">
        <f>IF(E395&gt;0,1,0)</f>
        <v>1</v>
      </c>
      <c r="H395">
        <f>IF(F395&gt;0,1,0)</f>
        <v>0</v>
      </c>
      <c r="I395" s="20">
        <f>(Tableau3[[#This Row],[Indicateur_Cas]]*50%)+(Tableau3[[#This Row],[Indicateur_Décés]]*50%)</f>
        <v>0.5</v>
      </c>
    </row>
    <row r="396" spans="1:9" x14ac:dyDescent="0.35">
      <c r="A396">
        <v>2024</v>
      </c>
      <c r="B396" t="s">
        <v>123</v>
      </c>
      <c r="C396" t="s">
        <v>13</v>
      </c>
      <c r="D396" t="s">
        <v>102</v>
      </c>
      <c r="E396">
        <v>0</v>
      </c>
      <c r="F396">
        <v>0</v>
      </c>
      <c r="G396">
        <f>IF(E396&gt;0,1,0)</f>
        <v>0</v>
      </c>
      <c r="H396">
        <f>IF(F396&gt;0,1,0)</f>
        <v>0</v>
      </c>
      <c r="I396" s="20">
        <f>(Tableau3[[#This Row],[Indicateur_Cas]]*50%)+(Tableau3[[#This Row],[Indicateur_Décés]]*50%)</f>
        <v>0</v>
      </c>
    </row>
    <row r="397" spans="1:9" x14ac:dyDescent="0.35">
      <c r="A397">
        <v>2024</v>
      </c>
      <c r="B397" t="s">
        <v>122</v>
      </c>
      <c r="C397" t="s">
        <v>13</v>
      </c>
      <c r="D397" t="s">
        <v>103</v>
      </c>
      <c r="E397">
        <v>4</v>
      </c>
      <c r="G397">
        <f>IF(E397&gt;0,1,0)</f>
        <v>1</v>
      </c>
      <c r="H397">
        <f>IF(F397&gt;0,1,0)</f>
        <v>0</v>
      </c>
      <c r="I397" s="20">
        <f>(Tableau3[[#This Row],[Indicateur_Cas]]*50%)+(Tableau3[[#This Row],[Indicateur_Décés]]*50%)</f>
        <v>0.5</v>
      </c>
    </row>
    <row r="398" spans="1:9" x14ac:dyDescent="0.35">
      <c r="A398">
        <v>2024</v>
      </c>
      <c r="B398" t="s">
        <v>123</v>
      </c>
      <c r="C398" t="s">
        <v>13</v>
      </c>
      <c r="D398" t="s">
        <v>103</v>
      </c>
      <c r="E398">
        <v>0</v>
      </c>
      <c r="F398">
        <v>0</v>
      </c>
      <c r="G398">
        <f>IF(E398&gt;0,1,0)</f>
        <v>0</v>
      </c>
      <c r="H398">
        <f>IF(F398&gt;0,1,0)</f>
        <v>0</v>
      </c>
      <c r="I398" s="20">
        <f>(Tableau3[[#This Row],[Indicateur_Cas]]*50%)+(Tableau3[[#This Row],[Indicateur_Décés]]*50%)</f>
        <v>0</v>
      </c>
    </row>
    <row r="399" spans="1:9" x14ac:dyDescent="0.35">
      <c r="A399">
        <v>2024</v>
      </c>
      <c r="B399" t="s">
        <v>122</v>
      </c>
      <c r="C399" t="s">
        <v>13</v>
      </c>
      <c r="D399" t="s">
        <v>104</v>
      </c>
      <c r="E399">
        <v>26</v>
      </c>
      <c r="F399">
        <v>1</v>
      </c>
      <c r="G399">
        <f>IF(E399&gt;0,1,0)</f>
        <v>1</v>
      </c>
      <c r="H399">
        <f>IF(F399&gt;0,1,0)</f>
        <v>1</v>
      </c>
      <c r="I399" s="20">
        <f>(Tableau3[[#This Row],[Indicateur_Cas]]*50%)+(Tableau3[[#This Row],[Indicateur_Décés]]*50%)</f>
        <v>1</v>
      </c>
    </row>
    <row r="400" spans="1:9" x14ac:dyDescent="0.35">
      <c r="A400">
        <v>2024</v>
      </c>
      <c r="B400" t="s">
        <v>123</v>
      </c>
      <c r="C400" t="s">
        <v>13</v>
      </c>
      <c r="D400" t="s">
        <v>104</v>
      </c>
      <c r="E400">
        <v>0</v>
      </c>
      <c r="F400">
        <v>0</v>
      </c>
      <c r="G400">
        <f>IF(E400&gt;0,1,0)</f>
        <v>0</v>
      </c>
      <c r="H400">
        <f>IF(F400&gt;0,1,0)</f>
        <v>0</v>
      </c>
      <c r="I400" s="20">
        <f>(Tableau3[[#This Row],[Indicateur_Cas]]*50%)+(Tableau3[[#This Row],[Indicateur_Décés]]*50%)</f>
        <v>0</v>
      </c>
    </row>
    <row r="401" spans="1:9" x14ac:dyDescent="0.35">
      <c r="A401">
        <v>2024</v>
      </c>
      <c r="B401" t="s">
        <v>122</v>
      </c>
      <c r="C401" t="s">
        <v>18</v>
      </c>
      <c r="D401" t="s">
        <v>105</v>
      </c>
      <c r="E401">
        <v>7</v>
      </c>
      <c r="G401">
        <f>IF(E401&gt;0,1,0)</f>
        <v>1</v>
      </c>
      <c r="H401">
        <f>IF(F401&gt;0,1,0)</f>
        <v>0</v>
      </c>
      <c r="I401" s="20">
        <f>(Tableau3[[#This Row],[Indicateur_Cas]]*50%)+(Tableau3[[#This Row],[Indicateur_Décés]]*50%)</f>
        <v>0.5</v>
      </c>
    </row>
    <row r="402" spans="1:9" x14ac:dyDescent="0.35">
      <c r="A402">
        <v>2024</v>
      </c>
      <c r="B402" t="s">
        <v>123</v>
      </c>
      <c r="C402" t="s">
        <v>18</v>
      </c>
      <c r="D402" t="s">
        <v>105</v>
      </c>
      <c r="E402">
        <v>0</v>
      </c>
      <c r="F402">
        <v>0</v>
      </c>
      <c r="G402">
        <f>IF(E402&gt;0,1,0)</f>
        <v>0</v>
      </c>
      <c r="H402">
        <f>IF(F402&gt;0,1,0)</f>
        <v>0</v>
      </c>
      <c r="I402" s="20">
        <f>(Tableau3[[#This Row],[Indicateur_Cas]]*50%)+(Tableau3[[#This Row],[Indicateur_Décés]]*50%)</f>
        <v>0</v>
      </c>
    </row>
    <row r="403" spans="1:9" x14ac:dyDescent="0.35">
      <c r="A403">
        <v>2024</v>
      </c>
      <c r="B403" t="s">
        <v>122</v>
      </c>
      <c r="C403" t="s">
        <v>18</v>
      </c>
      <c r="D403" t="s">
        <v>51</v>
      </c>
      <c r="E403">
        <v>229</v>
      </c>
      <c r="F403">
        <v>1</v>
      </c>
      <c r="G403">
        <f>IF(E403&gt;0,1,0)</f>
        <v>1</v>
      </c>
      <c r="H403">
        <f>IF(F403&gt;0,1,0)</f>
        <v>1</v>
      </c>
      <c r="I403" s="20">
        <f>(Tableau3[[#This Row],[Indicateur_Cas]]*50%)+(Tableau3[[#This Row],[Indicateur_Décés]]*50%)</f>
        <v>1</v>
      </c>
    </row>
    <row r="404" spans="1:9" x14ac:dyDescent="0.35">
      <c r="A404">
        <v>2024</v>
      </c>
      <c r="B404" t="s">
        <v>123</v>
      </c>
      <c r="C404" t="s">
        <v>18</v>
      </c>
      <c r="D404" t="s">
        <v>51</v>
      </c>
      <c r="E404">
        <v>0</v>
      </c>
      <c r="F404">
        <v>0</v>
      </c>
      <c r="G404">
        <f>IF(E404&gt;0,1,0)</f>
        <v>0</v>
      </c>
      <c r="H404">
        <f>IF(F404&gt;0,1,0)</f>
        <v>0</v>
      </c>
      <c r="I404" s="20">
        <f>(Tableau3[[#This Row],[Indicateur_Cas]]*50%)+(Tableau3[[#This Row],[Indicateur_Décés]]*50%)</f>
        <v>0</v>
      </c>
    </row>
    <row r="405" spans="1:9" x14ac:dyDescent="0.35">
      <c r="A405">
        <v>2024</v>
      </c>
      <c r="B405" t="s">
        <v>122</v>
      </c>
      <c r="C405" t="s">
        <v>106</v>
      </c>
      <c r="D405" t="s">
        <v>107</v>
      </c>
      <c r="E405">
        <v>65</v>
      </c>
      <c r="G405">
        <f>IF(E405&gt;0,1,0)</f>
        <v>1</v>
      </c>
      <c r="H405">
        <f>IF(F405&gt;0,1,0)</f>
        <v>0</v>
      </c>
      <c r="I405" s="20">
        <f>(Tableau3[[#This Row],[Indicateur_Cas]]*50%)+(Tableau3[[#This Row],[Indicateur_Décés]]*50%)</f>
        <v>0.5</v>
      </c>
    </row>
    <row r="406" spans="1:9" x14ac:dyDescent="0.35">
      <c r="A406">
        <v>2024</v>
      </c>
      <c r="B406" t="s">
        <v>123</v>
      </c>
      <c r="C406" t="s">
        <v>106</v>
      </c>
      <c r="D406" t="s">
        <v>107</v>
      </c>
      <c r="E406">
        <v>0</v>
      </c>
      <c r="F406">
        <v>0</v>
      </c>
      <c r="G406">
        <f>IF(E406&gt;0,1,0)</f>
        <v>0</v>
      </c>
      <c r="H406">
        <f>IF(F406&gt;0,1,0)</f>
        <v>0</v>
      </c>
      <c r="I406" s="20">
        <f>(Tableau3[[#This Row],[Indicateur_Cas]]*50%)+(Tableau3[[#This Row],[Indicateur_Décés]]*50%)</f>
        <v>0</v>
      </c>
    </row>
    <row r="407" spans="1:9" x14ac:dyDescent="0.35">
      <c r="A407">
        <v>2024</v>
      </c>
      <c r="B407" t="s">
        <v>122</v>
      </c>
      <c r="C407" t="s">
        <v>106</v>
      </c>
      <c r="D407" t="s">
        <v>108</v>
      </c>
      <c r="E407">
        <v>8</v>
      </c>
      <c r="G407">
        <f>IF(E407&gt;0,1,0)</f>
        <v>1</v>
      </c>
      <c r="H407">
        <f>IF(F407&gt;0,1,0)</f>
        <v>0</v>
      </c>
      <c r="I407" s="20">
        <f>(Tableau3[[#This Row],[Indicateur_Cas]]*50%)+(Tableau3[[#This Row],[Indicateur_Décés]]*50%)</f>
        <v>0.5</v>
      </c>
    </row>
    <row r="408" spans="1:9" x14ac:dyDescent="0.35">
      <c r="A408">
        <v>2024</v>
      </c>
      <c r="B408" t="s">
        <v>123</v>
      </c>
      <c r="C408" t="s">
        <v>106</v>
      </c>
      <c r="D408" t="s">
        <v>108</v>
      </c>
      <c r="E408">
        <v>0</v>
      </c>
      <c r="F408">
        <v>0</v>
      </c>
      <c r="G408">
        <f>IF(E408&gt;0,1,0)</f>
        <v>0</v>
      </c>
      <c r="H408">
        <f>IF(F408&gt;0,1,0)</f>
        <v>0</v>
      </c>
      <c r="I408" s="20">
        <f>(Tableau3[[#This Row],[Indicateur_Cas]]*50%)+(Tableau3[[#This Row],[Indicateur_Décés]]*50%)</f>
        <v>0</v>
      </c>
    </row>
    <row r="409" spans="1:9" x14ac:dyDescent="0.35">
      <c r="A409">
        <v>2024</v>
      </c>
      <c r="B409" t="s">
        <v>122</v>
      </c>
      <c r="C409" t="s">
        <v>106</v>
      </c>
      <c r="D409" t="s">
        <v>109</v>
      </c>
      <c r="E409">
        <v>164</v>
      </c>
      <c r="G409">
        <f>IF(E409&gt;0,1,0)</f>
        <v>1</v>
      </c>
      <c r="H409">
        <f>IF(F409&gt;0,1,0)</f>
        <v>0</v>
      </c>
      <c r="I409" s="20">
        <f>(Tableau3[[#This Row],[Indicateur_Cas]]*50%)+(Tableau3[[#This Row],[Indicateur_Décés]]*50%)</f>
        <v>0.5</v>
      </c>
    </row>
    <row r="410" spans="1:9" x14ac:dyDescent="0.35">
      <c r="A410">
        <v>2024</v>
      </c>
      <c r="B410" t="s">
        <v>123</v>
      </c>
      <c r="C410" t="s">
        <v>106</v>
      </c>
      <c r="D410" t="s">
        <v>109</v>
      </c>
      <c r="E410">
        <v>0</v>
      </c>
      <c r="F410">
        <v>0</v>
      </c>
      <c r="G410">
        <f>IF(E410&gt;0,1,0)</f>
        <v>0</v>
      </c>
      <c r="H410">
        <f>IF(F410&gt;0,1,0)</f>
        <v>0</v>
      </c>
      <c r="I410" s="20">
        <f>(Tableau3[[#This Row],[Indicateur_Cas]]*50%)+(Tableau3[[#This Row],[Indicateur_Décés]]*50%)</f>
        <v>0</v>
      </c>
    </row>
    <row r="411" spans="1:9" x14ac:dyDescent="0.35">
      <c r="A411">
        <v>2024</v>
      </c>
      <c r="B411" t="s">
        <v>122</v>
      </c>
      <c r="C411" t="s">
        <v>29</v>
      </c>
      <c r="D411" t="s">
        <v>110</v>
      </c>
      <c r="E411">
        <v>39</v>
      </c>
      <c r="G411">
        <f>IF(E411&gt;0,1,0)</f>
        <v>1</v>
      </c>
      <c r="H411">
        <f>IF(F411&gt;0,1,0)</f>
        <v>0</v>
      </c>
      <c r="I411" s="20">
        <f>(Tableau3[[#This Row],[Indicateur_Cas]]*50%)+(Tableau3[[#This Row],[Indicateur_Décés]]*50%)</f>
        <v>0.5</v>
      </c>
    </row>
    <row r="412" spans="1:9" x14ac:dyDescent="0.35">
      <c r="A412">
        <v>2024</v>
      </c>
      <c r="B412" t="s">
        <v>123</v>
      </c>
      <c r="C412" t="s">
        <v>29</v>
      </c>
      <c r="D412" t="s">
        <v>110</v>
      </c>
      <c r="E412">
        <v>0</v>
      </c>
      <c r="F412">
        <v>0</v>
      </c>
      <c r="G412">
        <f>IF(E412&gt;0,1,0)</f>
        <v>0</v>
      </c>
      <c r="H412">
        <f>IF(F412&gt;0,1,0)</f>
        <v>0</v>
      </c>
      <c r="I412" s="20">
        <f>(Tableau3[[#This Row],[Indicateur_Cas]]*50%)+(Tableau3[[#This Row],[Indicateur_Décés]]*50%)</f>
        <v>0</v>
      </c>
    </row>
    <row r="413" spans="1:9" x14ac:dyDescent="0.35">
      <c r="A413">
        <v>2024</v>
      </c>
      <c r="B413" t="s">
        <v>122</v>
      </c>
      <c r="C413" t="s">
        <v>29</v>
      </c>
      <c r="D413" t="s">
        <v>111</v>
      </c>
      <c r="G413">
        <f>IF(E413&gt;0,1,0)</f>
        <v>0</v>
      </c>
      <c r="H413">
        <f>IF(F413&gt;0,1,0)</f>
        <v>0</v>
      </c>
      <c r="I413" s="20">
        <f>(Tableau3[[#This Row],[Indicateur_Cas]]*50%)+(Tableau3[[#This Row],[Indicateur_Décés]]*50%)</f>
        <v>0</v>
      </c>
    </row>
    <row r="414" spans="1:9" x14ac:dyDescent="0.35">
      <c r="A414">
        <v>2024</v>
      </c>
      <c r="B414" t="s">
        <v>123</v>
      </c>
      <c r="C414" t="s">
        <v>29</v>
      </c>
      <c r="D414" t="s">
        <v>111</v>
      </c>
      <c r="E414">
        <v>0</v>
      </c>
      <c r="F414">
        <v>0</v>
      </c>
      <c r="G414">
        <f>IF(E414&gt;0,1,0)</f>
        <v>0</v>
      </c>
      <c r="H414">
        <f>IF(F414&gt;0,1,0)</f>
        <v>0</v>
      </c>
      <c r="I414" s="20">
        <f>(Tableau3[[#This Row],[Indicateur_Cas]]*50%)+(Tableau3[[#This Row],[Indicateur_Décés]]*50%)</f>
        <v>0</v>
      </c>
    </row>
    <row r="415" spans="1:9" x14ac:dyDescent="0.35">
      <c r="A415">
        <v>2024</v>
      </c>
      <c r="B415" t="s">
        <v>122</v>
      </c>
      <c r="C415" t="s">
        <v>12</v>
      </c>
      <c r="D415" t="s">
        <v>112</v>
      </c>
      <c r="E415">
        <v>41</v>
      </c>
      <c r="G415">
        <f>IF(E415&gt;0,1,0)</f>
        <v>1</v>
      </c>
      <c r="H415">
        <f>IF(F415&gt;0,1,0)</f>
        <v>0</v>
      </c>
      <c r="I415" s="20">
        <f>(Tableau3[[#This Row],[Indicateur_Cas]]*50%)+(Tableau3[[#This Row],[Indicateur_Décés]]*50%)</f>
        <v>0.5</v>
      </c>
    </row>
    <row r="416" spans="1:9" x14ac:dyDescent="0.35">
      <c r="A416">
        <v>2024</v>
      </c>
      <c r="B416" t="s">
        <v>123</v>
      </c>
      <c r="C416" t="s">
        <v>12</v>
      </c>
      <c r="D416" t="s">
        <v>112</v>
      </c>
      <c r="E416">
        <v>0</v>
      </c>
      <c r="F416">
        <v>0</v>
      </c>
      <c r="G416">
        <f>IF(E416&gt;0,1,0)</f>
        <v>0</v>
      </c>
      <c r="H416">
        <f>IF(F416&gt;0,1,0)</f>
        <v>0</v>
      </c>
      <c r="I416" s="20">
        <f>(Tableau3[[#This Row],[Indicateur_Cas]]*50%)+(Tableau3[[#This Row],[Indicateur_Décés]]*50%)</f>
        <v>0</v>
      </c>
    </row>
    <row r="417" spans="1:9" x14ac:dyDescent="0.35">
      <c r="A417">
        <v>2024</v>
      </c>
      <c r="B417" t="s">
        <v>122</v>
      </c>
      <c r="C417" t="s">
        <v>12</v>
      </c>
      <c r="D417" t="s">
        <v>52</v>
      </c>
      <c r="G417">
        <f>IF(E417&gt;0,1,0)</f>
        <v>0</v>
      </c>
      <c r="H417">
        <f>IF(F417&gt;0,1,0)</f>
        <v>0</v>
      </c>
      <c r="I417" s="20">
        <f>(Tableau3[[#This Row],[Indicateur_Cas]]*50%)+(Tableau3[[#This Row],[Indicateur_Décés]]*50%)</f>
        <v>0</v>
      </c>
    </row>
    <row r="418" spans="1:9" x14ac:dyDescent="0.35">
      <c r="A418">
        <v>2024</v>
      </c>
      <c r="B418" t="s">
        <v>123</v>
      </c>
      <c r="C418" t="s">
        <v>12</v>
      </c>
      <c r="D418" t="s">
        <v>52</v>
      </c>
      <c r="E418">
        <v>0</v>
      </c>
      <c r="F418">
        <v>0</v>
      </c>
      <c r="G418">
        <f>IF(E418&gt;0,1,0)</f>
        <v>0</v>
      </c>
      <c r="H418">
        <f>IF(F418&gt;0,1,0)</f>
        <v>0</v>
      </c>
      <c r="I418" s="20">
        <f>(Tableau3[[#This Row],[Indicateur_Cas]]*50%)+(Tableau3[[#This Row],[Indicateur_Décés]]*50%)</f>
        <v>0</v>
      </c>
    </row>
    <row r="419" spans="1:9" x14ac:dyDescent="0.35">
      <c r="A419">
        <v>2024</v>
      </c>
      <c r="B419" t="s">
        <v>122</v>
      </c>
      <c r="C419" t="s">
        <v>12</v>
      </c>
      <c r="D419" t="s">
        <v>113</v>
      </c>
      <c r="E419">
        <v>81</v>
      </c>
      <c r="G419">
        <f>IF(E419&gt;0,1,0)</f>
        <v>1</v>
      </c>
      <c r="H419">
        <f>IF(F419&gt;0,1,0)</f>
        <v>0</v>
      </c>
      <c r="I419" s="20">
        <f>(Tableau3[[#This Row],[Indicateur_Cas]]*50%)+(Tableau3[[#This Row],[Indicateur_Décés]]*50%)</f>
        <v>0.5</v>
      </c>
    </row>
    <row r="420" spans="1:9" x14ac:dyDescent="0.35">
      <c r="A420">
        <v>2024</v>
      </c>
      <c r="B420" t="s">
        <v>123</v>
      </c>
      <c r="C420" t="s">
        <v>12</v>
      </c>
      <c r="D420" t="s">
        <v>113</v>
      </c>
      <c r="E420">
        <v>0</v>
      </c>
      <c r="F420">
        <v>0</v>
      </c>
      <c r="G420">
        <f>IF(E420&gt;0,1,0)</f>
        <v>0</v>
      </c>
      <c r="H420">
        <f>IF(F420&gt;0,1,0)</f>
        <v>0</v>
      </c>
      <c r="I420" s="20">
        <f>(Tableau3[[#This Row],[Indicateur_Cas]]*50%)+(Tableau3[[#This Row],[Indicateur_Décés]]*50%)</f>
        <v>0</v>
      </c>
    </row>
    <row r="421" spans="1:9" x14ac:dyDescent="0.35">
      <c r="A421">
        <v>2024</v>
      </c>
      <c r="B421" t="s">
        <v>122</v>
      </c>
      <c r="C421" t="s">
        <v>12</v>
      </c>
      <c r="D421" t="s">
        <v>114</v>
      </c>
      <c r="E421">
        <v>30</v>
      </c>
      <c r="G421">
        <f>IF(E421&gt;0,1,0)</f>
        <v>1</v>
      </c>
      <c r="H421">
        <f>IF(F421&gt;0,1,0)</f>
        <v>0</v>
      </c>
      <c r="I421" s="20">
        <f>(Tableau3[[#This Row],[Indicateur_Cas]]*50%)+(Tableau3[[#This Row],[Indicateur_Décés]]*50%)</f>
        <v>0.5</v>
      </c>
    </row>
    <row r="422" spans="1:9" x14ac:dyDescent="0.35">
      <c r="A422">
        <v>2024</v>
      </c>
      <c r="B422" t="s">
        <v>123</v>
      </c>
      <c r="C422" t="s">
        <v>12</v>
      </c>
      <c r="D422" t="s">
        <v>114</v>
      </c>
      <c r="E422">
        <v>0</v>
      </c>
      <c r="F422">
        <v>0</v>
      </c>
      <c r="G422">
        <f>IF(E422&gt;0,1,0)</f>
        <v>0</v>
      </c>
      <c r="H422">
        <f>IF(F422&gt;0,1,0)</f>
        <v>0</v>
      </c>
      <c r="I422" s="20">
        <f>(Tableau3[[#This Row],[Indicateur_Cas]]*50%)+(Tableau3[[#This Row],[Indicateur_Décés]]*50%)</f>
        <v>0</v>
      </c>
    </row>
    <row r="423" spans="1:9" x14ac:dyDescent="0.35">
      <c r="A423" s="5">
        <v>2025</v>
      </c>
      <c r="B423" t="s">
        <v>35</v>
      </c>
      <c r="C423" t="s">
        <v>26</v>
      </c>
      <c r="D423" t="s">
        <v>57</v>
      </c>
      <c r="G423">
        <f>IF(E423&gt;0,1,0)</f>
        <v>0</v>
      </c>
      <c r="H423">
        <f>IF(F423&gt;0,1,0)</f>
        <v>0</v>
      </c>
      <c r="I423" s="20">
        <f>(Tableau3[[#This Row],[Indicateur_Cas]]*50%)+(Tableau3[[#This Row],[Indicateur_Décés]]*50%)</f>
        <v>0</v>
      </c>
    </row>
    <row r="424" spans="1:9" x14ac:dyDescent="0.35">
      <c r="A424" s="5">
        <v>2025</v>
      </c>
      <c r="B424" t="s">
        <v>122</v>
      </c>
      <c r="C424" t="s">
        <v>26</v>
      </c>
      <c r="D424" t="s">
        <v>57</v>
      </c>
      <c r="E424">
        <v>24</v>
      </c>
      <c r="G424">
        <f>IF(E424&gt;0,1,0)</f>
        <v>1</v>
      </c>
      <c r="H424">
        <f>IF(F424&gt;0,1,0)</f>
        <v>0</v>
      </c>
      <c r="I424" s="20">
        <f>(Tableau3[[#This Row],[Indicateur_Cas]]*50%)+(Tableau3[[#This Row],[Indicateur_Décés]]*50%)</f>
        <v>0.5</v>
      </c>
    </row>
    <row r="425" spans="1:9" x14ac:dyDescent="0.35">
      <c r="A425" s="5">
        <v>2025</v>
      </c>
      <c r="B425" t="s">
        <v>123</v>
      </c>
      <c r="C425" t="s">
        <v>26</v>
      </c>
      <c r="D425" t="s">
        <v>57</v>
      </c>
      <c r="F425">
        <v>0</v>
      </c>
      <c r="G425">
        <f>IF(E425&gt;0,1,0)</f>
        <v>0</v>
      </c>
      <c r="H425">
        <f>IF(F425&gt;0,1,0)</f>
        <v>0</v>
      </c>
      <c r="I425" s="20">
        <f>(Tableau3[[#This Row],[Indicateur_Cas]]*50%)+(Tableau3[[#This Row],[Indicateur_Décés]]*50%)</f>
        <v>0</v>
      </c>
    </row>
    <row r="426" spans="1:9" x14ac:dyDescent="0.35">
      <c r="A426">
        <v>2025</v>
      </c>
      <c r="B426" t="s">
        <v>35</v>
      </c>
      <c r="C426" t="s">
        <v>26</v>
      </c>
      <c r="D426" t="s">
        <v>58</v>
      </c>
      <c r="G426">
        <f>IF(E426&gt;0,1,0)</f>
        <v>0</v>
      </c>
      <c r="H426">
        <f>IF(F426&gt;0,1,0)</f>
        <v>0</v>
      </c>
      <c r="I426" s="20">
        <f>(Tableau3[[#This Row],[Indicateur_Cas]]*50%)+(Tableau3[[#This Row],[Indicateur_Décés]]*50%)</f>
        <v>0</v>
      </c>
    </row>
    <row r="427" spans="1:9" x14ac:dyDescent="0.35">
      <c r="A427">
        <v>2025</v>
      </c>
      <c r="B427" t="s">
        <v>122</v>
      </c>
      <c r="C427" t="s">
        <v>26</v>
      </c>
      <c r="D427" t="s">
        <v>58</v>
      </c>
      <c r="E427">
        <v>48</v>
      </c>
      <c r="G427">
        <f>IF(E427&gt;0,1,0)</f>
        <v>1</v>
      </c>
      <c r="H427">
        <f>IF(F427&gt;0,1,0)</f>
        <v>0</v>
      </c>
      <c r="I427" s="20">
        <f>(Tableau3[[#This Row],[Indicateur_Cas]]*50%)+(Tableau3[[#This Row],[Indicateur_Décés]]*50%)</f>
        <v>0.5</v>
      </c>
    </row>
    <row r="428" spans="1:9" x14ac:dyDescent="0.35">
      <c r="A428">
        <v>2025</v>
      </c>
      <c r="B428" t="s">
        <v>123</v>
      </c>
      <c r="C428" t="s">
        <v>26</v>
      </c>
      <c r="D428" t="s">
        <v>58</v>
      </c>
      <c r="F428">
        <v>0</v>
      </c>
      <c r="G428">
        <f>IF(E428&gt;0,1,0)</f>
        <v>0</v>
      </c>
      <c r="H428">
        <f>IF(F428&gt;0,1,0)</f>
        <v>0</v>
      </c>
      <c r="I428" s="20">
        <f>(Tableau3[[#This Row],[Indicateur_Cas]]*50%)+(Tableau3[[#This Row],[Indicateur_Décés]]*50%)</f>
        <v>0</v>
      </c>
    </row>
    <row r="429" spans="1:9" x14ac:dyDescent="0.35">
      <c r="A429">
        <v>2025</v>
      </c>
      <c r="B429" t="s">
        <v>35</v>
      </c>
      <c r="C429" t="s">
        <v>26</v>
      </c>
      <c r="D429" t="s">
        <v>59</v>
      </c>
      <c r="G429">
        <f>IF(E429&gt;0,1,0)</f>
        <v>0</v>
      </c>
      <c r="H429">
        <f>IF(F429&gt;0,1,0)</f>
        <v>0</v>
      </c>
      <c r="I429" s="20">
        <f>(Tableau3[[#This Row],[Indicateur_Cas]]*50%)+(Tableau3[[#This Row],[Indicateur_Décés]]*50%)</f>
        <v>0</v>
      </c>
    </row>
    <row r="430" spans="1:9" x14ac:dyDescent="0.35">
      <c r="A430">
        <v>2025</v>
      </c>
      <c r="B430" t="s">
        <v>122</v>
      </c>
      <c r="C430" t="s">
        <v>26</v>
      </c>
      <c r="D430" t="s">
        <v>59</v>
      </c>
      <c r="E430">
        <v>32</v>
      </c>
      <c r="G430">
        <f>IF(E430&gt;0,1,0)</f>
        <v>1</v>
      </c>
      <c r="H430">
        <f>IF(F430&gt;0,1,0)</f>
        <v>0</v>
      </c>
      <c r="I430" s="20">
        <f>(Tableau3[[#This Row],[Indicateur_Cas]]*50%)+(Tableau3[[#This Row],[Indicateur_Décés]]*50%)</f>
        <v>0.5</v>
      </c>
    </row>
    <row r="431" spans="1:9" x14ac:dyDescent="0.35">
      <c r="A431">
        <v>2025</v>
      </c>
      <c r="B431" t="s">
        <v>123</v>
      </c>
      <c r="C431" t="s">
        <v>26</v>
      </c>
      <c r="D431" t="s">
        <v>59</v>
      </c>
      <c r="F431">
        <v>0</v>
      </c>
      <c r="G431">
        <f>IF(E431&gt;0,1,0)</f>
        <v>0</v>
      </c>
      <c r="H431">
        <f>IF(F431&gt;0,1,0)</f>
        <v>0</v>
      </c>
      <c r="I431" s="20">
        <f>(Tableau3[[#This Row],[Indicateur_Cas]]*50%)+(Tableau3[[#This Row],[Indicateur_Décés]]*50%)</f>
        <v>0</v>
      </c>
    </row>
    <row r="432" spans="1:9" x14ac:dyDescent="0.35">
      <c r="A432">
        <v>2025</v>
      </c>
      <c r="B432" t="s">
        <v>35</v>
      </c>
      <c r="C432" t="s">
        <v>17</v>
      </c>
      <c r="D432" t="s">
        <v>60</v>
      </c>
      <c r="G432">
        <f>IF(E432&gt;0,1,0)</f>
        <v>0</v>
      </c>
      <c r="H432">
        <f>IF(F432&gt;0,1,0)</f>
        <v>0</v>
      </c>
      <c r="I432" s="20">
        <f>(Tableau3[[#This Row],[Indicateur_Cas]]*50%)+(Tableau3[[#This Row],[Indicateur_Décés]]*50%)</f>
        <v>0</v>
      </c>
    </row>
    <row r="433" spans="1:9" x14ac:dyDescent="0.35">
      <c r="A433">
        <v>2025</v>
      </c>
      <c r="B433" t="s">
        <v>122</v>
      </c>
      <c r="C433" t="s">
        <v>17</v>
      </c>
      <c r="D433" t="s">
        <v>60</v>
      </c>
      <c r="E433">
        <v>297</v>
      </c>
      <c r="G433">
        <f>IF(E433&gt;0,1,0)</f>
        <v>1</v>
      </c>
      <c r="H433">
        <f>IF(F433&gt;0,1,0)</f>
        <v>0</v>
      </c>
      <c r="I433" s="20">
        <f>(Tableau3[[#This Row],[Indicateur_Cas]]*50%)+(Tableau3[[#This Row],[Indicateur_Décés]]*50%)</f>
        <v>0.5</v>
      </c>
    </row>
    <row r="434" spans="1:9" x14ac:dyDescent="0.35">
      <c r="A434">
        <v>2025</v>
      </c>
      <c r="B434" t="s">
        <v>123</v>
      </c>
      <c r="C434" t="s">
        <v>17</v>
      </c>
      <c r="D434" t="s">
        <v>60</v>
      </c>
      <c r="F434">
        <v>0</v>
      </c>
      <c r="G434">
        <f>IF(E434&gt;0,1,0)</f>
        <v>0</v>
      </c>
      <c r="H434">
        <f>IF(F434&gt;0,1,0)</f>
        <v>0</v>
      </c>
      <c r="I434" s="20">
        <f>(Tableau3[[#This Row],[Indicateur_Cas]]*50%)+(Tableau3[[#This Row],[Indicateur_Décés]]*50%)</f>
        <v>0</v>
      </c>
    </row>
    <row r="435" spans="1:9" x14ac:dyDescent="0.35">
      <c r="A435">
        <v>2025</v>
      </c>
      <c r="B435" t="s">
        <v>35</v>
      </c>
      <c r="C435" t="s">
        <v>17</v>
      </c>
      <c r="D435" t="s">
        <v>61</v>
      </c>
      <c r="G435">
        <f>IF(E435&gt;0,1,0)</f>
        <v>0</v>
      </c>
      <c r="H435">
        <f>IF(F435&gt;0,1,0)</f>
        <v>0</v>
      </c>
      <c r="I435" s="20">
        <f>(Tableau3[[#This Row],[Indicateur_Cas]]*50%)+(Tableau3[[#This Row],[Indicateur_Décés]]*50%)</f>
        <v>0</v>
      </c>
    </row>
    <row r="436" spans="1:9" x14ac:dyDescent="0.35">
      <c r="A436">
        <v>2025</v>
      </c>
      <c r="B436" t="s">
        <v>122</v>
      </c>
      <c r="C436" t="s">
        <v>17</v>
      </c>
      <c r="D436" t="s">
        <v>61</v>
      </c>
      <c r="E436">
        <v>38</v>
      </c>
      <c r="G436">
        <f>IF(E436&gt;0,1,0)</f>
        <v>1</v>
      </c>
      <c r="H436">
        <f>IF(F436&gt;0,1,0)</f>
        <v>0</v>
      </c>
      <c r="I436" s="20">
        <f>(Tableau3[[#This Row],[Indicateur_Cas]]*50%)+(Tableau3[[#This Row],[Indicateur_Décés]]*50%)</f>
        <v>0.5</v>
      </c>
    </row>
    <row r="437" spans="1:9" x14ac:dyDescent="0.35">
      <c r="A437">
        <v>2025</v>
      </c>
      <c r="B437" t="s">
        <v>123</v>
      </c>
      <c r="C437" t="s">
        <v>17</v>
      </c>
      <c r="D437" t="s">
        <v>61</v>
      </c>
      <c r="F437">
        <v>0</v>
      </c>
      <c r="G437">
        <f>IF(E437&gt;0,1,0)</f>
        <v>0</v>
      </c>
      <c r="H437">
        <f>IF(F437&gt;0,1,0)</f>
        <v>0</v>
      </c>
      <c r="I437" s="20">
        <f>(Tableau3[[#This Row],[Indicateur_Cas]]*50%)+(Tableau3[[#This Row],[Indicateur_Décés]]*50%)</f>
        <v>0</v>
      </c>
    </row>
    <row r="438" spans="1:9" x14ac:dyDescent="0.35">
      <c r="A438">
        <v>2025</v>
      </c>
      <c r="B438" t="s">
        <v>35</v>
      </c>
      <c r="C438" t="s">
        <v>17</v>
      </c>
      <c r="D438" t="s">
        <v>62</v>
      </c>
      <c r="G438">
        <f>IF(E438&gt;0,1,0)</f>
        <v>0</v>
      </c>
      <c r="H438">
        <f>IF(F438&gt;0,1,0)</f>
        <v>0</v>
      </c>
      <c r="I438" s="20">
        <f>(Tableau3[[#This Row],[Indicateur_Cas]]*50%)+(Tableau3[[#This Row],[Indicateur_Décés]]*50%)</f>
        <v>0</v>
      </c>
    </row>
    <row r="439" spans="1:9" x14ac:dyDescent="0.35">
      <c r="A439">
        <v>2025</v>
      </c>
      <c r="B439" t="s">
        <v>122</v>
      </c>
      <c r="C439" t="s">
        <v>17</v>
      </c>
      <c r="D439" t="s">
        <v>62</v>
      </c>
      <c r="E439">
        <v>40</v>
      </c>
      <c r="G439">
        <f>IF(E439&gt;0,1,0)</f>
        <v>1</v>
      </c>
      <c r="H439">
        <f>IF(F439&gt;0,1,0)</f>
        <v>0</v>
      </c>
      <c r="I439" s="20">
        <f>(Tableau3[[#This Row],[Indicateur_Cas]]*50%)+(Tableau3[[#This Row],[Indicateur_Décés]]*50%)</f>
        <v>0.5</v>
      </c>
    </row>
    <row r="440" spans="1:9" x14ac:dyDescent="0.35">
      <c r="A440">
        <v>2025</v>
      </c>
      <c r="B440" t="s">
        <v>123</v>
      </c>
      <c r="C440" t="s">
        <v>17</v>
      </c>
      <c r="D440" t="s">
        <v>62</v>
      </c>
      <c r="F440">
        <v>0</v>
      </c>
      <c r="G440">
        <f>IF(E440&gt;0,1,0)</f>
        <v>0</v>
      </c>
      <c r="H440">
        <f>IF(F440&gt;0,1,0)</f>
        <v>0</v>
      </c>
      <c r="I440" s="20">
        <f>(Tableau3[[#This Row],[Indicateur_Cas]]*50%)+(Tableau3[[#This Row],[Indicateur_Décés]]*50%)</f>
        <v>0</v>
      </c>
    </row>
    <row r="441" spans="1:9" x14ac:dyDescent="0.35">
      <c r="A441">
        <v>2025</v>
      </c>
      <c r="B441" t="s">
        <v>35</v>
      </c>
      <c r="C441" t="s">
        <v>20</v>
      </c>
      <c r="D441" t="s">
        <v>63</v>
      </c>
      <c r="G441">
        <f>IF(E441&gt;0,1,0)</f>
        <v>0</v>
      </c>
      <c r="H441">
        <f>IF(F441&gt;0,1,0)</f>
        <v>0</v>
      </c>
      <c r="I441" s="20">
        <f>(Tableau3[[#This Row],[Indicateur_Cas]]*50%)+(Tableau3[[#This Row],[Indicateur_Décés]]*50%)</f>
        <v>0</v>
      </c>
    </row>
    <row r="442" spans="1:9" x14ac:dyDescent="0.35">
      <c r="A442">
        <v>2025</v>
      </c>
      <c r="B442" t="s">
        <v>122</v>
      </c>
      <c r="C442" t="s">
        <v>20</v>
      </c>
      <c r="D442" t="s">
        <v>63</v>
      </c>
      <c r="E442">
        <v>118</v>
      </c>
      <c r="G442">
        <f>IF(E442&gt;0,1,0)</f>
        <v>1</v>
      </c>
      <c r="H442">
        <f>IF(F442&gt;0,1,0)</f>
        <v>0</v>
      </c>
      <c r="I442" s="20">
        <f>(Tableau3[[#This Row],[Indicateur_Cas]]*50%)+(Tableau3[[#This Row],[Indicateur_Décés]]*50%)</f>
        <v>0.5</v>
      </c>
    </row>
    <row r="443" spans="1:9" x14ac:dyDescent="0.35">
      <c r="A443">
        <v>2025</v>
      </c>
      <c r="B443" t="s">
        <v>123</v>
      </c>
      <c r="C443" t="s">
        <v>20</v>
      </c>
      <c r="D443" t="s">
        <v>63</v>
      </c>
      <c r="F443">
        <v>0</v>
      </c>
      <c r="G443">
        <f>IF(E443&gt;0,1,0)</f>
        <v>0</v>
      </c>
      <c r="H443">
        <f>IF(F443&gt;0,1,0)</f>
        <v>0</v>
      </c>
      <c r="I443" s="20">
        <f>(Tableau3[[#This Row],[Indicateur_Cas]]*50%)+(Tableau3[[#This Row],[Indicateur_Décés]]*50%)</f>
        <v>0</v>
      </c>
    </row>
    <row r="444" spans="1:9" x14ac:dyDescent="0.35">
      <c r="A444">
        <v>2025</v>
      </c>
      <c r="B444" t="s">
        <v>35</v>
      </c>
      <c r="C444" t="s">
        <v>20</v>
      </c>
      <c r="D444" t="s">
        <v>64</v>
      </c>
      <c r="G444">
        <f>IF(E444&gt;0,1,0)</f>
        <v>0</v>
      </c>
      <c r="H444">
        <f>IF(F444&gt;0,1,0)</f>
        <v>0</v>
      </c>
      <c r="I444" s="20">
        <f>(Tableau3[[#This Row],[Indicateur_Cas]]*50%)+(Tableau3[[#This Row],[Indicateur_Décés]]*50%)</f>
        <v>0</v>
      </c>
    </row>
    <row r="445" spans="1:9" x14ac:dyDescent="0.35">
      <c r="A445">
        <v>2025</v>
      </c>
      <c r="B445" t="s">
        <v>122</v>
      </c>
      <c r="C445" t="s">
        <v>20</v>
      </c>
      <c r="D445" t="s">
        <v>64</v>
      </c>
      <c r="E445">
        <v>15</v>
      </c>
      <c r="G445">
        <f>IF(E445&gt;0,1,0)</f>
        <v>1</v>
      </c>
      <c r="H445">
        <f>IF(F445&gt;0,1,0)</f>
        <v>0</v>
      </c>
      <c r="I445" s="20">
        <f>(Tableau3[[#This Row],[Indicateur_Cas]]*50%)+(Tableau3[[#This Row],[Indicateur_Décés]]*50%)</f>
        <v>0.5</v>
      </c>
    </row>
    <row r="446" spans="1:9" x14ac:dyDescent="0.35">
      <c r="A446">
        <v>2025</v>
      </c>
      <c r="B446" t="s">
        <v>123</v>
      </c>
      <c r="C446" t="s">
        <v>20</v>
      </c>
      <c r="D446" t="s">
        <v>64</v>
      </c>
      <c r="F446">
        <v>0</v>
      </c>
      <c r="G446">
        <f>IF(E446&gt;0,1,0)</f>
        <v>0</v>
      </c>
      <c r="H446">
        <f>IF(F446&gt;0,1,0)</f>
        <v>0</v>
      </c>
      <c r="I446" s="20">
        <f>(Tableau3[[#This Row],[Indicateur_Cas]]*50%)+(Tableau3[[#This Row],[Indicateur_Décés]]*50%)</f>
        <v>0</v>
      </c>
    </row>
    <row r="447" spans="1:9" x14ac:dyDescent="0.35">
      <c r="A447">
        <v>2025</v>
      </c>
      <c r="B447" t="s">
        <v>35</v>
      </c>
      <c r="C447" t="s">
        <v>28</v>
      </c>
      <c r="D447" t="s">
        <v>65</v>
      </c>
      <c r="G447">
        <f>IF(E447&gt;0,1,0)</f>
        <v>0</v>
      </c>
      <c r="H447">
        <f>IF(F447&gt;0,1,0)</f>
        <v>0</v>
      </c>
      <c r="I447" s="20">
        <f>(Tableau3[[#This Row],[Indicateur_Cas]]*50%)+(Tableau3[[#This Row],[Indicateur_Décés]]*50%)</f>
        <v>0</v>
      </c>
    </row>
    <row r="448" spans="1:9" x14ac:dyDescent="0.35">
      <c r="A448">
        <v>2025</v>
      </c>
      <c r="B448" t="s">
        <v>122</v>
      </c>
      <c r="C448" t="s">
        <v>28</v>
      </c>
      <c r="D448" t="s">
        <v>65</v>
      </c>
      <c r="E448">
        <v>111</v>
      </c>
      <c r="G448">
        <f>IF(E448&gt;0,1,0)</f>
        <v>1</v>
      </c>
      <c r="H448">
        <f>IF(F448&gt;0,1,0)</f>
        <v>0</v>
      </c>
      <c r="I448" s="20">
        <f>(Tableau3[[#This Row],[Indicateur_Cas]]*50%)+(Tableau3[[#This Row],[Indicateur_Décés]]*50%)</f>
        <v>0.5</v>
      </c>
    </row>
    <row r="449" spans="1:9" x14ac:dyDescent="0.35">
      <c r="A449">
        <v>2025</v>
      </c>
      <c r="B449" t="s">
        <v>123</v>
      </c>
      <c r="C449" t="s">
        <v>28</v>
      </c>
      <c r="D449" t="s">
        <v>65</v>
      </c>
      <c r="F449">
        <v>0</v>
      </c>
      <c r="G449">
        <f>IF(E449&gt;0,1,0)</f>
        <v>0</v>
      </c>
      <c r="H449">
        <f>IF(F449&gt;0,1,0)</f>
        <v>0</v>
      </c>
      <c r="I449" s="20">
        <f>(Tableau3[[#This Row],[Indicateur_Cas]]*50%)+(Tableau3[[#This Row],[Indicateur_Décés]]*50%)</f>
        <v>0</v>
      </c>
    </row>
    <row r="450" spans="1:9" x14ac:dyDescent="0.35">
      <c r="A450">
        <v>2025</v>
      </c>
      <c r="B450" t="s">
        <v>35</v>
      </c>
      <c r="C450" t="s">
        <v>28</v>
      </c>
      <c r="D450" t="s">
        <v>66</v>
      </c>
      <c r="G450">
        <f>IF(E450&gt;0,1,0)</f>
        <v>0</v>
      </c>
      <c r="H450">
        <f>IF(F450&gt;0,1,0)</f>
        <v>0</v>
      </c>
      <c r="I450" s="20">
        <f>(Tableau3[[#This Row],[Indicateur_Cas]]*50%)+(Tableau3[[#This Row],[Indicateur_Décés]]*50%)</f>
        <v>0</v>
      </c>
    </row>
    <row r="451" spans="1:9" x14ac:dyDescent="0.35">
      <c r="A451">
        <v>2025</v>
      </c>
      <c r="B451" t="s">
        <v>122</v>
      </c>
      <c r="C451" t="s">
        <v>28</v>
      </c>
      <c r="D451" t="s">
        <v>66</v>
      </c>
      <c r="E451">
        <v>20</v>
      </c>
      <c r="G451">
        <f>IF(E451&gt;0,1,0)</f>
        <v>1</v>
      </c>
      <c r="H451">
        <f>IF(F451&gt;0,1,0)</f>
        <v>0</v>
      </c>
      <c r="I451" s="20">
        <f>(Tableau3[[#This Row],[Indicateur_Cas]]*50%)+(Tableau3[[#This Row],[Indicateur_Décés]]*50%)</f>
        <v>0.5</v>
      </c>
    </row>
    <row r="452" spans="1:9" x14ac:dyDescent="0.35">
      <c r="A452">
        <v>2025</v>
      </c>
      <c r="B452" t="s">
        <v>123</v>
      </c>
      <c r="C452" t="s">
        <v>28</v>
      </c>
      <c r="D452" t="s">
        <v>66</v>
      </c>
      <c r="F452">
        <v>0</v>
      </c>
      <c r="G452">
        <f>IF(E452&gt;0,1,0)</f>
        <v>0</v>
      </c>
      <c r="H452">
        <f>IF(F452&gt;0,1,0)</f>
        <v>0</v>
      </c>
      <c r="I452" s="20">
        <f>(Tableau3[[#This Row],[Indicateur_Cas]]*50%)+(Tableau3[[#This Row],[Indicateur_Décés]]*50%)</f>
        <v>0</v>
      </c>
    </row>
    <row r="453" spans="1:9" x14ac:dyDescent="0.35">
      <c r="A453">
        <v>2025</v>
      </c>
      <c r="B453" t="s">
        <v>35</v>
      </c>
      <c r="C453" t="s">
        <v>28</v>
      </c>
      <c r="D453" t="s">
        <v>67</v>
      </c>
      <c r="G453">
        <f>IF(E453&gt;0,1,0)</f>
        <v>0</v>
      </c>
      <c r="H453">
        <f>IF(F453&gt;0,1,0)</f>
        <v>0</v>
      </c>
      <c r="I453" s="20">
        <f>(Tableau3[[#This Row],[Indicateur_Cas]]*50%)+(Tableau3[[#This Row],[Indicateur_Décés]]*50%)</f>
        <v>0</v>
      </c>
    </row>
    <row r="454" spans="1:9" x14ac:dyDescent="0.35">
      <c r="A454">
        <v>2025</v>
      </c>
      <c r="B454" t="s">
        <v>122</v>
      </c>
      <c r="C454" t="s">
        <v>28</v>
      </c>
      <c r="D454" t="s">
        <v>67</v>
      </c>
      <c r="E454">
        <v>12</v>
      </c>
      <c r="G454">
        <f>IF(E454&gt;0,1,0)</f>
        <v>1</v>
      </c>
      <c r="H454">
        <f>IF(F454&gt;0,1,0)</f>
        <v>0</v>
      </c>
      <c r="I454" s="20">
        <f>(Tableau3[[#This Row],[Indicateur_Cas]]*50%)+(Tableau3[[#This Row],[Indicateur_Décés]]*50%)</f>
        <v>0.5</v>
      </c>
    </row>
    <row r="455" spans="1:9" x14ac:dyDescent="0.35">
      <c r="A455">
        <v>2025</v>
      </c>
      <c r="B455" t="s">
        <v>123</v>
      </c>
      <c r="C455" t="s">
        <v>28</v>
      </c>
      <c r="D455" t="s">
        <v>67</v>
      </c>
      <c r="F455">
        <v>0</v>
      </c>
      <c r="G455">
        <f>IF(E455&gt;0,1,0)</f>
        <v>0</v>
      </c>
      <c r="H455">
        <f>IF(F455&gt;0,1,0)</f>
        <v>0</v>
      </c>
      <c r="I455" s="20">
        <f>(Tableau3[[#This Row],[Indicateur_Cas]]*50%)+(Tableau3[[#This Row],[Indicateur_Décés]]*50%)</f>
        <v>0</v>
      </c>
    </row>
    <row r="456" spans="1:9" x14ac:dyDescent="0.35">
      <c r="A456">
        <v>2025</v>
      </c>
      <c r="B456" t="s">
        <v>35</v>
      </c>
      <c r="C456" t="s">
        <v>21</v>
      </c>
      <c r="D456" t="s">
        <v>37</v>
      </c>
      <c r="G456">
        <f>IF(E456&gt;0,1,0)</f>
        <v>0</v>
      </c>
      <c r="H456">
        <f>IF(F456&gt;0,1,0)</f>
        <v>0</v>
      </c>
      <c r="I456" s="20">
        <f>(Tableau3[[#This Row],[Indicateur_Cas]]*50%)+(Tableau3[[#This Row],[Indicateur_Décés]]*50%)</f>
        <v>0</v>
      </c>
    </row>
    <row r="457" spans="1:9" x14ac:dyDescent="0.35">
      <c r="A457">
        <v>2025</v>
      </c>
      <c r="B457" t="s">
        <v>122</v>
      </c>
      <c r="C457" t="s">
        <v>21</v>
      </c>
      <c r="D457" t="s">
        <v>37</v>
      </c>
      <c r="E457">
        <v>11</v>
      </c>
      <c r="G457">
        <f>IF(E457&gt;0,1,0)</f>
        <v>1</v>
      </c>
      <c r="H457">
        <f>IF(F457&gt;0,1,0)</f>
        <v>0</v>
      </c>
      <c r="I457" s="20">
        <f>(Tableau3[[#This Row],[Indicateur_Cas]]*50%)+(Tableau3[[#This Row],[Indicateur_Décés]]*50%)</f>
        <v>0.5</v>
      </c>
    </row>
    <row r="458" spans="1:9" x14ac:dyDescent="0.35">
      <c r="A458">
        <v>2025</v>
      </c>
      <c r="B458" t="s">
        <v>123</v>
      </c>
      <c r="C458" t="s">
        <v>21</v>
      </c>
      <c r="D458" t="s">
        <v>37</v>
      </c>
      <c r="F458">
        <v>0</v>
      </c>
      <c r="G458">
        <f>IF(E458&gt;0,1,0)</f>
        <v>0</v>
      </c>
      <c r="H458">
        <f>IF(F458&gt;0,1,0)</f>
        <v>0</v>
      </c>
      <c r="I458" s="20">
        <f>(Tableau3[[#This Row],[Indicateur_Cas]]*50%)+(Tableau3[[#This Row],[Indicateur_Décés]]*50%)</f>
        <v>0</v>
      </c>
    </row>
    <row r="459" spans="1:9" x14ac:dyDescent="0.35">
      <c r="A459">
        <v>2025</v>
      </c>
      <c r="B459" t="s">
        <v>35</v>
      </c>
      <c r="C459" t="s">
        <v>21</v>
      </c>
      <c r="D459" t="s">
        <v>68</v>
      </c>
      <c r="G459">
        <f>IF(E459&gt;0,1,0)</f>
        <v>0</v>
      </c>
      <c r="H459">
        <f>IF(F459&gt;0,1,0)</f>
        <v>0</v>
      </c>
      <c r="I459" s="20">
        <f>(Tableau3[[#This Row],[Indicateur_Cas]]*50%)+(Tableau3[[#This Row],[Indicateur_Décés]]*50%)</f>
        <v>0</v>
      </c>
    </row>
    <row r="460" spans="1:9" x14ac:dyDescent="0.35">
      <c r="A460">
        <v>2025</v>
      </c>
      <c r="B460" t="s">
        <v>122</v>
      </c>
      <c r="C460" t="s">
        <v>21</v>
      </c>
      <c r="D460" t="s">
        <v>68</v>
      </c>
      <c r="G460">
        <f>IF(E460&gt;0,1,0)</f>
        <v>0</v>
      </c>
      <c r="H460">
        <f>IF(F460&gt;0,1,0)</f>
        <v>0</v>
      </c>
      <c r="I460" s="20">
        <f>(Tableau3[[#This Row],[Indicateur_Cas]]*50%)+(Tableau3[[#This Row],[Indicateur_Décés]]*50%)</f>
        <v>0</v>
      </c>
    </row>
    <row r="461" spans="1:9" x14ac:dyDescent="0.35">
      <c r="A461">
        <v>2025</v>
      </c>
      <c r="B461" t="s">
        <v>123</v>
      </c>
      <c r="C461" t="s">
        <v>21</v>
      </c>
      <c r="D461" t="s">
        <v>68</v>
      </c>
      <c r="F461">
        <v>0</v>
      </c>
      <c r="G461">
        <f>IF(E461&gt;0,1,0)</f>
        <v>0</v>
      </c>
      <c r="H461">
        <f>IF(F461&gt;0,1,0)</f>
        <v>0</v>
      </c>
      <c r="I461" s="20">
        <f>(Tableau3[[#This Row],[Indicateur_Cas]]*50%)+(Tableau3[[#This Row],[Indicateur_Décés]]*50%)</f>
        <v>0</v>
      </c>
    </row>
    <row r="462" spans="1:9" x14ac:dyDescent="0.35">
      <c r="A462">
        <v>2025</v>
      </c>
      <c r="B462" t="s">
        <v>35</v>
      </c>
      <c r="C462" t="s">
        <v>27</v>
      </c>
      <c r="D462" t="s">
        <v>69</v>
      </c>
      <c r="G462">
        <f>IF(E462&gt;0,1,0)</f>
        <v>0</v>
      </c>
      <c r="H462">
        <f>IF(F462&gt;0,1,0)</f>
        <v>0</v>
      </c>
      <c r="I462" s="20">
        <f>(Tableau3[[#This Row],[Indicateur_Cas]]*50%)+(Tableau3[[#This Row],[Indicateur_Décés]]*50%)</f>
        <v>0</v>
      </c>
    </row>
    <row r="463" spans="1:9" x14ac:dyDescent="0.35">
      <c r="A463">
        <v>2025</v>
      </c>
      <c r="B463" t="s">
        <v>122</v>
      </c>
      <c r="C463" t="s">
        <v>27</v>
      </c>
      <c r="D463" t="s">
        <v>69</v>
      </c>
      <c r="E463">
        <v>33</v>
      </c>
      <c r="G463">
        <f>IF(E463&gt;0,1,0)</f>
        <v>1</v>
      </c>
      <c r="H463">
        <f>IF(F463&gt;0,1,0)</f>
        <v>0</v>
      </c>
      <c r="I463" s="20">
        <f>(Tableau3[[#This Row],[Indicateur_Cas]]*50%)+(Tableau3[[#This Row],[Indicateur_Décés]]*50%)</f>
        <v>0.5</v>
      </c>
    </row>
    <row r="464" spans="1:9" x14ac:dyDescent="0.35">
      <c r="A464">
        <v>2025</v>
      </c>
      <c r="B464" t="s">
        <v>123</v>
      </c>
      <c r="C464" t="s">
        <v>27</v>
      </c>
      <c r="D464" t="s">
        <v>69</v>
      </c>
      <c r="F464">
        <v>0</v>
      </c>
      <c r="G464">
        <f>IF(E464&gt;0,1,0)</f>
        <v>0</v>
      </c>
      <c r="H464">
        <f>IF(F464&gt;0,1,0)</f>
        <v>0</v>
      </c>
      <c r="I464" s="20">
        <f>(Tableau3[[#This Row],[Indicateur_Cas]]*50%)+(Tableau3[[#This Row],[Indicateur_Décés]]*50%)</f>
        <v>0</v>
      </c>
    </row>
    <row r="465" spans="1:9" x14ac:dyDescent="0.35">
      <c r="A465">
        <v>2025</v>
      </c>
      <c r="B465" t="s">
        <v>35</v>
      </c>
      <c r="C465" t="s">
        <v>27</v>
      </c>
      <c r="D465" t="s">
        <v>70</v>
      </c>
      <c r="G465">
        <f>IF(E465&gt;0,1,0)</f>
        <v>0</v>
      </c>
      <c r="H465">
        <f>IF(F465&gt;0,1,0)</f>
        <v>0</v>
      </c>
      <c r="I465" s="20">
        <f>(Tableau3[[#This Row],[Indicateur_Cas]]*50%)+(Tableau3[[#This Row],[Indicateur_Décés]]*50%)</f>
        <v>0</v>
      </c>
    </row>
    <row r="466" spans="1:9" x14ac:dyDescent="0.35">
      <c r="A466">
        <v>2025</v>
      </c>
      <c r="B466" t="s">
        <v>122</v>
      </c>
      <c r="C466" t="s">
        <v>27</v>
      </c>
      <c r="D466" t="s">
        <v>70</v>
      </c>
      <c r="E466">
        <v>2</v>
      </c>
      <c r="G466">
        <f>IF(E466&gt;0,1,0)</f>
        <v>1</v>
      </c>
      <c r="H466">
        <f>IF(F466&gt;0,1,0)</f>
        <v>0</v>
      </c>
      <c r="I466" s="20">
        <f>(Tableau3[[#This Row],[Indicateur_Cas]]*50%)+(Tableau3[[#This Row],[Indicateur_Décés]]*50%)</f>
        <v>0.5</v>
      </c>
    </row>
    <row r="467" spans="1:9" x14ac:dyDescent="0.35">
      <c r="A467">
        <v>2025</v>
      </c>
      <c r="B467" t="s">
        <v>123</v>
      </c>
      <c r="C467" t="s">
        <v>27</v>
      </c>
      <c r="D467" t="s">
        <v>70</v>
      </c>
      <c r="F467">
        <v>0</v>
      </c>
      <c r="G467">
        <f>IF(E467&gt;0,1,0)</f>
        <v>0</v>
      </c>
      <c r="H467">
        <f>IF(F467&gt;0,1,0)</f>
        <v>0</v>
      </c>
      <c r="I467" s="20">
        <f>(Tableau3[[#This Row],[Indicateur_Cas]]*50%)+(Tableau3[[#This Row],[Indicateur_Décés]]*50%)</f>
        <v>0</v>
      </c>
    </row>
    <row r="468" spans="1:9" x14ac:dyDescent="0.35">
      <c r="A468">
        <v>2025</v>
      </c>
      <c r="B468" t="s">
        <v>35</v>
      </c>
      <c r="C468" t="s">
        <v>38</v>
      </c>
      <c r="D468" t="s">
        <v>71</v>
      </c>
      <c r="G468">
        <f>IF(E468&gt;0,1,0)</f>
        <v>0</v>
      </c>
      <c r="H468">
        <f>IF(F468&gt;0,1,0)</f>
        <v>0</v>
      </c>
      <c r="I468" s="20">
        <f>(Tableau3[[#This Row],[Indicateur_Cas]]*50%)+(Tableau3[[#This Row],[Indicateur_Décés]]*50%)</f>
        <v>0</v>
      </c>
    </row>
    <row r="469" spans="1:9" x14ac:dyDescent="0.35">
      <c r="A469">
        <v>2025</v>
      </c>
      <c r="B469" t="s">
        <v>122</v>
      </c>
      <c r="C469" t="s">
        <v>38</v>
      </c>
      <c r="D469" t="s">
        <v>71</v>
      </c>
      <c r="E469">
        <v>43</v>
      </c>
      <c r="G469">
        <f>IF(E469&gt;0,1,0)</f>
        <v>1</v>
      </c>
      <c r="H469">
        <f>IF(F469&gt;0,1,0)</f>
        <v>0</v>
      </c>
      <c r="I469" s="20">
        <f>(Tableau3[[#This Row],[Indicateur_Cas]]*50%)+(Tableau3[[#This Row],[Indicateur_Décés]]*50%)</f>
        <v>0.5</v>
      </c>
    </row>
    <row r="470" spans="1:9" x14ac:dyDescent="0.35">
      <c r="A470">
        <v>2025</v>
      </c>
      <c r="B470" t="s">
        <v>123</v>
      </c>
      <c r="C470" t="s">
        <v>38</v>
      </c>
      <c r="D470" t="s">
        <v>71</v>
      </c>
      <c r="F470">
        <v>0</v>
      </c>
      <c r="G470">
        <f>IF(E470&gt;0,1,0)</f>
        <v>0</v>
      </c>
      <c r="H470">
        <f>IF(F470&gt;0,1,0)</f>
        <v>0</v>
      </c>
      <c r="I470" s="20">
        <f>(Tableau3[[#This Row],[Indicateur_Cas]]*50%)+(Tableau3[[#This Row],[Indicateur_Décés]]*50%)</f>
        <v>0</v>
      </c>
    </row>
    <row r="471" spans="1:9" x14ac:dyDescent="0.35">
      <c r="A471">
        <v>2025</v>
      </c>
      <c r="B471" t="s">
        <v>35</v>
      </c>
      <c r="C471" t="s">
        <v>38</v>
      </c>
      <c r="D471" t="s">
        <v>72</v>
      </c>
      <c r="G471">
        <f>IF(E471&gt;0,1,0)</f>
        <v>0</v>
      </c>
      <c r="H471">
        <f>IF(F471&gt;0,1,0)</f>
        <v>0</v>
      </c>
      <c r="I471" s="20">
        <f>(Tableau3[[#This Row],[Indicateur_Cas]]*50%)+(Tableau3[[#This Row],[Indicateur_Décés]]*50%)</f>
        <v>0</v>
      </c>
    </row>
    <row r="472" spans="1:9" x14ac:dyDescent="0.35">
      <c r="A472">
        <v>2025</v>
      </c>
      <c r="B472" t="s">
        <v>122</v>
      </c>
      <c r="C472" t="s">
        <v>38</v>
      </c>
      <c r="D472" t="s">
        <v>72</v>
      </c>
      <c r="E472">
        <v>37</v>
      </c>
      <c r="G472">
        <f>IF(E472&gt;0,1,0)</f>
        <v>1</v>
      </c>
      <c r="H472">
        <f>IF(F472&gt;0,1,0)</f>
        <v>0</v>
      </c>
      <c r="I472" s="20">
        <f>(Tableau3[[#This Row],[Indicateur_Cas]]*50%)+(Tableau3[[#This Row],[Indicateur_Décés]]*50%)</f>
        <v>0.5</v>
      </c>
    </row>
    <row r="473" spans="1:9" x14ac:dyDescent="0.35">
      <c r="A473">
        <v>2025</v>
      </c>
      <c r="B473" t="s">
        <v>123</v>
      </c>
      <c r="C473" t="s">
        <v>38</v>
      </c>
      <c r="D473" t="s">
        <v>72</v>
      </c>
      <c r="F473">
        <v>0</v>
      </c>
      <c r="G473">
        <f>IF(E473&gt;0,1,0)</f>
        <v>0</v>
      </c>
      <c r="H473">
        <f>IF(F473&gt;0,1,0)</f>
        <v>0</v>
      </c>
      <c r="I473" s="20">
        <f>(Tableau3[[#This Row],[Indicateur_Cas]]*50%)+(Tableau3[[#This Row],[Indicateur_Décés]]*50%)</f>
        <v>0</v>
      </c>
    </row>
    <row r="474" spans="1:9" x14ac:dyDescent="0.35">
      <c r="A474">
        <v>2025</v>
      </c>
      <c r="B474" t="s">
        <v>35</v>
      </c>
      <c r="C474" t="s">
        <v>38</v>
      </c>
      <c r="D474" t="s">
        <v>73</v>
      </c>
      <c r="E474">
        <v>64</v>
      </c>
      <c r="F474">
        <v>4</v>
      </c>
      <c r="G474">
        <f>IF(E474&gt;0,1,0)</f>
        <v>1</v>
      </c>
      <c r="H474">
        <f>IF(F474&gt;0,1,0)</f>
        <v>1</v>
      </c>
      <c r="I474" s="20">
        <f>(Tableau3[[#This Row],[Indicateur_Cas]]*50%)+(Tableau3[[#This Row],[Indicateur_Décés]]*50%)</f>
        <v>1</v>
      </c>
    </row>
    <row r="475" spans="1:9" x14ac:dyDescent="0.35">
      <c r="A475">
        <v>2025</v>
      </c>
      <c r="B475" t="s">
        <v>122</v>
      </c>
      <c r="C475" t="s">
        <v>38</v>
      </c>
      <c r="D475" t="s">
        <v>73</v>
      </c>
      <c r="E475">
        <v>33</v>
      </c>
      <c r="G475">
        <f>IF(E475&gt;0,1,0)</f>
        <v>1</v>
      </c>
      <c r="H475">
        <f>IF(F475&gt;0,1,0)</f>
        <v>0</v>
      </c>
      <c r="I475" s="20">
        <f>(Tableau3[[#This Row],[Indicateur_Cas]]*50%)+(Tableau3[[#This Row],[Indicateur_Décés]]*50%)</f>
        <v>0.5</v>
      </c>
    </row>
    <row r="476" spans="1:9" x14ac:dyDescent="0.35">
      <c r="A476">
        <v>2025</v>
      </c>
      <c r="B476" t="s">
        <v>123</v>
      </c>
      <c r="C476" t="s">
        <v>38</v>
      </c>
      <c r="D476" t="s">
        <v>73</v>
      </c>
      <c r="F476">
        <v>0</v>
      </c>
      <c r="G476">
        <f>IF(E476&gt;0,1,0)</f>
        <v>0</v>
      </c>
      <c r="H476">
        <f>IF(F476&gt;0,1,0)</f>
        <v>0</v>
      </c>
      <c r="I476" s="20">
        <f>(Tableau3[[#This Row],[Indicateur_Cas]]*50%)+(Tableau3[[#This Row],[Indicateur_Décés]]*50%)</f>
        <v>0</v>
      </c>
    </row>
    <row r="477" spans="1:9" x14ac:dyDescent="0.35">
      <c r="A477">
        <v>2025</v>
      </c>
      <c r="B477" t="s">
        <v>35</v>
      </c>
      <c r="C477" t="s">
        <v>38</v>
      </c>
      <c r="D477" t="s">
        <v>39</v>
      </c>
      <c r="G477">
        <f>IF(E477&gt;0,1,0)</f>
        <v>0</v>
      </c>
      <c r="H477">
        <f>IF(F477&gt;0,1,0)</f>
        <v>0</v>
      </c>
      <c r="I477" s="20">
        <f>(Tableau3[[#This Row],[Indicateur_Cas]]*50%)+(Tableau3[[#This Row],[Indicateur_Décés]]*50%)</f>
        <v>0</v>
      </c>
    </row>
    <row r="478" spans="1:9" x14ac:dyDescent="0.35">
      <c r="A478">
        <v>2025</v>
      </c>
      <c r="B478" t="s">
        <v>122</v>
      </c>
      <c r="C478" t="s">
        <v>38</v>
      </c>
      <c r="D478" t="s">
        <v>39</v>
      </c>
      <c r="E478">
        <v>40</v>
      </c>
      <c r="G478">
        <f>IF(E478&gt;0,1,0)</f>
        <v>1</v>
      </c>
      <c r="H478">
        <f>IF(F478&gt;0,1,0)</f>
        <v>0</v>
      </c>
      <c r="I478" s="20">
        <f>(Tableau3[[#This Row],[Indicateur_Cas]]*50%)+(Tableau3[[#This Row],[Indicateur_Décés]]*50%)</f>
        <v>0.5</v>
      </c>
    </row>
    <row r="479" spans="1:9" x14ac:dyDescent="0.35">
      <c r="A479">
        <v>2025</v>
      </c>
      <c r="B479" t="s">
        <v>123</v>
      </c>
      <c r="C479" t="s">
        <v>38</v>
      </c>
      <c r="D479" t="s">
        <v>39</v>
      </c>
      <c r="F479">
        <v>0</v>
      </c>
      <c r="G479">
        <f>IF(E479&gt;0,1,0)</f>
        <v>0</v>
      </c>
      <c r="H479">
        <f>IF(F479&gt;0,1,0)</f>
        <v>0</v>
      </c>
      <c r="I479" s="20">
        <f>(Tableau3[[#This Row],[Indicateur_Cas]]*50%)+(Tableau3[[#This Row],[Indicateur_Décés]]*50%)</f>
        <v>0</v>
      </c>
    </row>
    <row r="480" spans="1:9" x14ac:dyDescent="0.35">
      <c r="A480">
        <v>2025</v>
      </c>
      <c r="B480" t="s">
        <v>35</v>
      </c>
      <c r="C480" t="s">
        <v>25</v>
      </c>
      <c r="D480" t="s">
        <v>74</v>
      </c>
      <c r="G480">
        <f>IF(E480&gt;0,1,0)</f>
        <v>0</v>
      </c>
      <c r="H480">
        <f>IF(F480&gt;0,1,0)</f>
        <v>0</v>
      </c>
      <c r="I480" s="20">
        <f>(Tableau3[[#This Row],[Indicateur_Cas]]*50%)+(Tableau3[[#This Row],[Indicateur_Décés]]*50%)</f>
        <v>0</v>
      </c>
    </row>
    <row r="481" spans="1:9" x14ac:dyDescent="0.35">
      <c r="A481">
        <v>2025</v>
      </c>
      <c r="B481" t="s">
        <v>122</v>
      </c>
      <c r="C481" t="s">
        <v>25</v>
      </c>
      <c r="D481" t="s">
        <v>74</v>
      </c>
      <c r="E481">
        <v>11</v>
      </c>
      <c r="G481">
        <f>IF(E481&gt;0,1,0)</f>
        <v>1</v>
      </c>
      <c r="H481">
        <f>IF(F481&gt;0,1,0)</f>
        <v>0</v>
      </c>
      <c r="I481" s="20">
        <f>(Tableau3[[#This Row],[Indicateur_Cas]]*50%)+(Tableau3[[#This Row],[Indicateur_Décés]]*50%)</f>
        <v>0.5</v>
      </c>
    </row>
    <row r="482" spans="1:9" x14ac:dyDescent="0.35">
      <c r="A482">
        <v>2025</v>
      </c>
      <c r="B482" t="s">
        <v>123</v>
      </c>
      <c r="C482" t="s">
        <v>25</v>
      </c>
      <c r="D482" t="s">
        <v>74</v>
      </c>
      <c r="F482">
        <v>0</v>
      </c>
      <c r="G482">
        <f>IF(E482&gt;0,1,0)</f>
        <v>0</v>
      </c>
      <c r="H482">
        <f>IF(F482&gt;0,1,0)</f>
        <v>0</v>
      </c>
      <c r="I482" s="20">
        <f>(Tableau3[[#This Row],[Indicateur_Cas]]*50%)+(Tableau3[[#This Row],[Indicateur_Décés]]*50%)</f>
        <v>0</v>
      </c>
    </row>
    <row r="483" spans="1:9" x14ac:dyDescent="0.35">
      <c r="A483">
        <v>2025</v>
      </c>
      <c r="B483" t="s">
        <v>35</v>
      </c>
      <c r="C483" t="s">
        <v>25</v>
      </c>
      <c r="D483" t="s">
        <v>75</v>
      </c>
      <c r="G483">
        <f>IF(E483&gt;0,1,0)</f>
        <v>0</v>
      </c>
      <c r="H483">
        <f>IF(F483&gt;0,1,0)</f>
        <v>0</v>
      </c>
      <c r="I483" s="20">
        <f>(Tableau3[[#This Row],[Indicateur_Cas]]*50%)+(Tableau3[[#This Row],[Indicateur_Décés]]*50%)</f>
        <v>0</v>
      </c>
    </row>
    <row r="484" spans="1:9" x14ac:dyDescent="0.35">
      <c r="A484">
        <v>2025</v>
      </c>
      <c r="B484" t="s">
        <v>122</v>
      </c>
      <c r="C484" t="s">
        <v>25</v>
      </c>
      <c r="D484" t="s">
        <v>75</v>
      </c>
      <c r="E484">
        <v>11</v>
      </c>
      <c r="G484">
        <f>IF(E484&gt;0,1,0)</f>
        <v>1</v>
      </c>
      <c r="H484">
        <f>IF(F484&gt;0,1,0)</f>
        <v>0</v>
      </c>
      <c r="I484" s="20">
        <f>(Tableau3[[#This Row],[Indicateur_Cas]]*50%)+(Tableau3[[#This Row],[Indicateur_Décés]]*50%)</f>
        <v>0.5</v>
      </c>
    </row>
    <row r="485" spans="1:9" x14ac:dyDescent="0.35">
      <c r="A485">
        <v>2025</v>
      </c>
      <c r="B485" t="s">
        <v>123</v>
      </c>
      <c r="C485" t="s">
        <v>25</v>
      </c>
      <c r="D485" t="s">
        <v>75</v>
      </c>
      <c r="F485">
        <v>0</v>
      </c>
      <c r="G485">
        <f>IF(E485&gt;0,1,0)</f>
        <v>0</v>
      </c>
      <c r="H485">
        <f>IF(F485&gt;0,1,0)</f>
        <v>0</v>
      </c>
      <c r="I485" s="20">
        <f>(Tableau3[[#This Row],[Indicateur_Cas]]*50%)+(Tableau3[[#This Row],[Indicateur_Décés]]*50%)</f>
        <v>0</v>
      </c>
    </row>
    <row r="486" spans="1:9" x14ac:dyDescent="0.35">
      <c r="A486">
        <v>2025</v>
      </c>
      <c r="B486" t="s">
        <v>35</v>
      </c>
      <c r="C486" t="s">
        <v>25</v>
      </c>
      <c r="D486" t="s">
        <v>76</v>
      </c>
      <c r="G486">
        <f>IF(E486&gt;0,1,0)</f>
        <v>0</v>
      </c>
      <c r="H486">
        <f>IF(F486&gt;0,1,0)</f>
        <v>0</v>
      </c>
      <c r="I486" s="20">
        <f>(Tableau3[[#This Row],[Indicateur_Cas]]*50%)+(Tableau3[[#This Row],[Indicateur_Décés]]*50%)</f>
        <v>0</v>
      </c>
    </row>
    <row r="487" spans="1:9" x14ac:dyDescent="0.35">
      <c r="A487">
        <v>2025</v>
      </c>
      <c r="B487" t="s">
        <v>122</v>
      </c>
      <c r="C487" t="s">
        <v>25</v>
      </c>
      <c r="D487" t="s">
        <v>76</v>
      </c>
      <c r="E487">
        <v>69</v>
      </c>
      <c r="G487">
        <f>IF(E487&gt;0,1,0)</f>
        <v>1</v>
      </c>
      <c r="H487">
        <f>IF(F487&gt;0,1,0)</f>
        <v>0</v>
      </c>
      <c r="I487" s="20">
        <f>(Tableau3[[#This Row],[Indicateur_Cas]]*50%)+(Tableau3[[#This Row],[Indicateur_Décés]]*50%)</f>
        <v>0.5</v>
      </c>
    </row>
    <row r="488" spans="1:9" x14ac:dyDescent="0.35">
      <c r="A488">
        <v>2025</v>
      </c>
      <c r="B488" t="s">
        <v>123</v>
      </c>
      <c r="C488" t="s">
        <v>25</v>
      </c>
      <c r="D488" t="s">
        <v>76</v>
      </c>
      <c r="F488">
        <v>0</v>
      </c>
      <c r="G488">
        <f>IF(E488&gt;0,1,0)</f>
        <v>0</v>
      </c>
      <c r="H488">
        <f>IF(F488&gt;0,1,0)</f>
        <v>0</v>
      </c>
      <c r="I488" s="20">
        <f>(Tableau3[[#This Row],[Indicateur_Cas]]*50%)+(Tableau3[[#This Row],[Indicateur_Décés]]*50%)</f>
        <v>0</v>
      </c>
    </row>
    <row r="489" spans="1:9" x14ac:dyDescent="0.35">
      <c r="A489">
        <v>2025</v>
      </c>
      <c r="B489" t="s">
        <v>35</v>
      </c>
      <c r="C489" t="s">
        <v>24</v>
      </c>
      <c r="D489" t="s">
        <v>77</v>
      </c>
      <c r="G489">
        <f>IF(E489&gt;0,1,0)</f>
        <v>0</v>
      </c>
      <c r="H489">
        <f>IF(F489&gt;0,1,0)</f>
        <v>0</v>
      </c>
      <c r="I489" s="20">
        <f>(Tableau3[[#This Row],[Indicateur_Cas]]*50%)+(Tableau3[[#This Row],[Indicateur_Décés]]*50%)</f>
        <v>0</v>
      </c>
    </row>
    <row r="490" spans="1:9" x14ac:dyDescent="0.35">
      <c r="A490">
        <v>2025</v>
      </c>
      <c r="B490" t="s">
        <v>122</v>
      </c>
      <c r="C490" t="s">
        <v>24</v>
      </c>
      <c r="D490" t="s">
        <v>77</v>
      </c>
      <c r="E490">
        <v>23</v>
      </c>
      <c r="G490">
        <f>IF(E490&gt;0,1,0)</f>
        <v>1</v>
      </c>
      <c r="H490">
        <f>IF(F490&gt;0,1,0)</f>
        <v>0</v>
      </c>
      <c r="I490" s="20">
        <f>(Tableau3[[#This Row],[Indicateur_Cas]]*50%)+(Tableau3[[#This Row],[Indicateur_Décés]]*50%)</f>
        <v>0.5</v>
      </c>
    </row>
    <row r="491" spans="1:9" x14ac:dyDescent="0.35">
      <c r="A491">
        <v>2025</v>
      </c>
      <c r="B491" t="s">
        <v>123</v>
      </c>
      <c r="C491" t="s">
        <v>24</v>
      </c>
      <c r="D491" t="s">
        <v>77</v>
      </c>
      <c r="F491">
        <v>0</v>
      </c>
      <c r="G491">
        <f>IF(E491&gt;0,1,0)</f>
        <v>0</v>
      </c>
      <c r="H491">
        <f>IF(F491&gt;0,1,0)</f>
        <v>0</v>
      </c>
      <c r="I491" s="20">
        <f>(Tableau3[[#This Row],[Indicateur_Cas]]*50%)+(Tableau3[[#This Row],[Indicateur_Décés]]*50%)</f>
        <v>0</v>
      </c>
    </row>
    <row r="492" spans="1:9" x14ac:dyDescent="0.35">
      <c r="A492">
        <v>2025</v>
      </c>
      <c r="B492" t="s">
        <v>35</v>
      </c>
      <c r="C492" t="s">
        <v>24</v>
      </c>
      <c r="D492" t="s">
        <v>78</v>
      </c>
      <c r="G492">
        <f>IF(E492&gt;0,1,0)</f>
        <v>0</v>
      </c>
      <c r="H492">
        <f>IF(F492&gt;0,1,0)</f>
        <v>0</v>
      </c>
      <c r="I492" s="20">
        <f>(Tableau3[[#This Row],[Indicateur_Cas]]*50%)+(Tableau3[[#This Row],[Indicateur_Décés]]*50%)</f>
        <v>0</v>
      </c>
    </row>
    <row r="493" spans="1:9" x14ac:dyDescent="0.35">
      <c r="A493">
        <v>2025</v>
      </c>
      <c r="B493" t="s">
        <v>122</v>
      </c>
      <c r="C493" t="s">
        <v>24</v>
      </c>
      <c r="D493" t="s">
        <v>78</v>
      </c>
      <c r="E493">
        <v>29</v>
      </c>
      <c r="G493">
        <f>IF(E493&gt;0,1,0)</f>
        <v>1</v>
      </c>
      <c r="H493">
        <f>IF(F493&gt;0,1,0)</f>
        <v>0</v>
      </c>
      <c r="I493" s="20">
        <f>(Tableau3[[#This Row],[Indicateur_Cas]]*50%)+(Tableau3[[#This Row],[Indicateur_Décés]]*50%)</f>
        <v>0.5</v>
      </c>
    </row>
    <row r="494" spans="1:9" x14ac:dyDescent="0.35">
      <c r="A494">
        <v>2025</v>
      </c>
      <c r="B494" t="s">
        <v>123</v>
      </c>
      <c r="C494" t="s">
        <v>24</v>
      </c>
      <c r="D494" t="s">
        <v>78</v>
      </c>
      <c r="F494">
        <v>0</v>
      </c>
      <c r="G494">
        <f>IF(E494&gt;0,1,0)</f>
        <v>0</v>
      </c>
      <c r="H494">
        <f>IF(F494&gt;0,1,0)</f>
        <v>0</v>
      </c>
      <c r="I494" s="20">
        <f>(Tableau3[[#This Row],[Indicateur_Cas]]*50%)+(Tableau3[[#This Row],[Indicateur_Décés]]*50%)</f>
        <v>0</v>
      </c>
    </row>
    <row r="495" spans="1:9" x14ac:dyDescent="0.35">
      <c r="A495">
        <v>2025</v>
      </c>
      <c r="B495" t="s">
        <v>35</v>
      </c>
      <c r="C495" t="s">
        <v>24</v>
      </c>
      <c r="D495" t="s">
        <v>79</v>
      </c>
      <c r="G495">
        <f>IF(E495&gt;0,1,0)</f>
        <v>0</v>
      </c>
      <c r="H495">
        <f>IF(F495&gt;0,1,0)</f>
        <v>0</v>
      </c>
      <c r="I495" s="20">
        <f>(Tableau3[[#This Row],[Indicateur_Cas]]*50%)+(Tableau3[[#This Row],[Indicateur_Décés]]*50%)</f>
        <v>0</v>
      </c>
    </row>
    <row r="496" spans="1:9" x14ac:dyDescent="0.35">
      <c r="A496">
        <v>2025</v>
      </c>
      <c r="B496" t="s">
        <v>122</v>
      </c>
      <c r="C496" t="s">
        <v>24</v>
      </c>
      <c r="D496" t="s">
        <v>79</v>
      </c>
      <c r="E496">
        <v>89</v>
      </c>
      <c r="G496">
        <f>IF(E496&gt;0,1,0)</f>
        <v>1</v>
      </c>
      <c r="H496">
        <f>IF(F496&gt;0,1,0)</f>
        <v>0</v>
      </c>
      <c r="I496" s="20">
        <f>(Tableau3[[#This Row],[Indicateur_Cas]]*50%)+(Tableau3[[#This Row],[Indicateur_Décés]]*50%)</f>
        <v>0.5</v>
      </c>
    </row>
    <row r="497" spans="1:9" x14ac:dyDescent="0.35">
      <c r="A497">
        <v>2025</v>
      </c>
      <c r="B497" t="s">
        <v>123</v>
      </c>
      <c r="C497" t="s">
        <v>24</v>
      </c>
      <c r="D497" t="s">
        <v>79</v>
      </c>
      <c r="F497">
        <v>0</v>
      </c>
      <c r="G497">
        <f>IF(E497&gt;0,1,0)</f>
        <v>0</v>
      </c>
      <c r="H497">
        <f>IF(F497&gt;0,1,0)</f>
        <v>0</v>
      </c>
      <c r="I497" s="20">
        <f>(Tableau3[[#This Row],[Indicateur_Cas]]*50%)+(Tableau3[[#This Row],[Indicateur_Décés]]*50%)</f>
        <v>0</v>
      </c>
    </row>
    <row r="498" spans="1:9" x14ac:dyDescent="0.35">
      <c r="A498">
        <v>2025</v>
      </c>
      <c r="B498" t="s">
        <v>35</v>
      </c>
      <c r="C498" t="s">
        <v>14</v>
      </c>
      <c r="D498" t="s">
        <v>40</v>
      </c>
      <c r="G498">
        <f>IF(E498&gt;0,1,0)</f>
        <v>0</v>
      </c>
      <c r="H498">
        <f>IF(F498&gt;0,1,0)</f>
        <v>0</v>
      </c>
      <c r="I498" s="20">
        <f>(Tableau3[[#This Row],[Indicateur_Cas]]*50%)+(Tableau3[[#This Row],[Indicateur_Décés]]*50%)</f>
        <v>0</v>
      </c>
    </row>
    <row r="499" spans="1:9" x14ac:dyDescent="0.35">
      <c r="A499">
        <v>2025</v>
      </c>
      <c r="B499" t="s">
        <v>122</v>
      </c>
      <c r="C499" t="s">
        <v>14</v>
      </c>
      <c r="D499" t="s">
        <v>40</v>
      </c>
      <c r="E499">
        <v>35</v>
      </c>
      <c r="G499">
        <f>IF(E499&gt;0,1,0)</f>
        <v>1</v>
      </c>
      <c r="H499">
        <f>IF(F499&gt;0,1,0)</f>
        <v>0</v>
      </c>
      <c r="I499" s="20">
        <f>(Tableau3[[#This Row],[Indicateur_Cas]]*50%)+(Tableau3[[#This Row],[Indicateur_Décés]]*50%)</f>
        <v>0.5</v>
      </c>
    </row>
    <row r="500" spans="1:9" x14ac:dyDescent="0.35">
      <c r="A500">
        <v>2025</v>
      </c>
      <c r="B500" t="s">
        <v>123</v>
      </c>
      <c r="C500" t="s">
        <v>14</v>
      </c>
      <c r="D500" t="s">
        <v>40</v>
      </c>
      <c r="F500">
        <v>0</v>
      </c>
      <c r="G500">
        <f>IF(E500&gt;0,1,0)</f>
        <v>0</v>
      </c>
      <c r="H500">
        <f>IF(F500&gt;0,1,0)</f>
        <v>0</v>
      </c>
      <c r="I500" s="20">
        <f>(Tableau3[[#This Row],[Indicateur_Cas]]*50%)+(Tableau3[[#This Row],[Indicateur_Décés]]*50%)</f>
        <v>0</v>
      </c>
    </row>
    <row r="501" spans="1:9" x14ac:dyDescent="0.35">
      <c r="A501">
        <v>2025</v>
      </c>
      <c r="B501" t="s">
        <v>35</v>
      </c>
      <c r="C501" t="s">
        <v>14</v>
      </c>
      <c r="D501" t="s">
        <v>41</v>
      </c>
      <c r="G501">
        <f>IF(E501&gt;0,1,0)</f>
        <v>0</v>
      </c>
      <c r="H501">
        <f>IF(F501&gt;0,1,0)</f>
        <v>0</v>
      </c>
      <c r="I501" s="20">
        <f>(Tableau3[[#This Row],[Indicateur_Cas]]*50%)+(Tableau3[[#This Row],[Indicateur_Décés]]*50%)</f>
        <v>0</v>
      </c>
    </row>
    <row r="502" spans="1:9" x14ac:dyDescent="0.35">
      <c r="A502">
        <v>2025</v>
      </c>
      <c r="B502" t="s">
        <v>122</v>
      </c>
      <c r="C502" t="s">
        <v>14</v>
      </c>
      <c r="D502" t="s">
        <v>41</v>
      </c>
      <c r="E502">
        <v>12</v>
      </c>
      <c r="G502">
        <f>IF(E502&gt;0,1,0)</f>
        <v>1</v>
      </c>
      <c r="H502">
        <f>IF(F502&gt;0,1,0)</f>
        <v>0</v>
      </c>
      <c r="I502" s="20">
        <f>(Tableau3[[#This Row],[Indicateur_Cas]]*50%)+(Tableau3[[#This Row],[Indicateur_Décés]]*50%)</f>
        <v>0.5</v>
      </c>
    </row>
    <row r="503" spans="1:9" x14ac:dyDescent="0.35">
      <c r="A503">
        <v>2025</v>
      </c>
      <c r="B503" t="s">
        <v>123</v>
      </c>
      <c r="C503" t="s">
        <v>14</v>
      </c>
      <c r="D503" t="s">
        <v>41</v>
      </c>
      <c r="F503">
        <v>0</v>
      </c>
      <c r="G503">
        <f>IF(E503&gt;0,1,0)</f>
        <v>0</v>
      </c>
      <c r="H503">
        <f>IF(F503&gt;0,1,0)</f>
        <v>0</v>
      </c>
      <c r="I503" s="20">
        <f>(Tableau3[[#This Row],[Indicateur_Cas]]*50%)+(Tableau3[[#This Row],[Indicateur_Décés]]*50%)</f>
        <v>0</v>
      </c>
    </row>
    <row r="504" spans="1:9" x14ac:dyDescent="0.35">
      <c r="A504">
        <v>2025</v>
      </c>
      <c r="B504" t="s">
        <v>35</v>
      </c>
      <c r="C504" t="s">
        <v>14</v>
      </c>
      <c r="D504" t="s">
        <v>42</v>
      </c>
      <c r="G504">
        <f>IF(E504&gt;0,1,0)</f>
        <v>0</v>
      </c>
      <c r="H504">
        <f>IF(F504&gt;0,1,0)</f>
        <v>0</v>
      </c>
      <c r="I504" s="20">
        <f>(Tableau3[[#This Row],[Indicateur_Cas]]*50%)+(Tableau3[[#This Row],[Indicateur_Décés]]*50%)</f>
        <v>0</v>
      </c>
    </row>
    <row r="505" spans="1:9" x14ac:dyDescent="0.35">
      <c r="A505">
        <v>2025</v>
      </c>
      <c r="B505" t="s">
        <v>122</v>
      </c>
      <c r="C505" t="s">
        <v>14</v>
      </c>
      <c r="D505" t="s">
        <v>42</v>
      </c>
      <c r="E505">
        <v>51</v>
      </c>
      <c r="G505">
        <f>IF(E505&gt;0,1,0)</f>
        <v>1</v>
      </c>
      <c r="H505">
        <f>IF(F505&gt;0,1,0)</f>
        <v>0</v>
      </c>
      <c r="I505" s="20">
        <f>(Tableau3[[#This Row],[Indicateur_Cas]]*50%)+(Tableau3[[#This Row],[Indicateur_Décés]]*50%)</f>
        <v>0.5</v>
      </c>
    </row>
    <row r="506" spans="1:9" x14ac:dyDescent="0.35">
      <c r="A506">
        <v>2025</v>
      </c>
      <c r="B506" t="s">
        <v>123</v>
      </c>
      <c r="C506" t="s">
        <v>14</v>
      </c>
      <c r="D506" t="s">
        <v>42</v>
      </c>
      <c r="F506">
        <v>0</v>
      </c>
      <c r="G506">
        <f>IF(E506&gt;0,1,0)</f>
        <v>0</v>
      </c>
      <c r="H506">
        <f>IF(F506&gt;0,1,0)</f>
        <v>0</v>
      </c>
      <c r="I506" s="20">
        <f>(Tableau3[[#This Row],[Indicateur_Cas]]*50%)+(Tableau3[[#This Row],[Indicateur_Décés]]*50%)</f>
        <v>0</v>
      </c>
    </row>
    <row r="507" spans="1:9" x14ac:dyDescent="0.35">
      <c r="A507">
        <v>2025</v>
      </c>
      <c r="B507" t="s">
        <v>35</v>
      </c>
      <c r="C507" t="s">
        <v>14</v>
      </c>
      <c r="D507" t="s">
        <v>80</v>
      </c>
      <c r="G507">
        <f>IF(E507&gt;0,1,0)</f>
        <v>0</v>
      </c>
      <c r="H507">
        <f>IF(F507&gt;0,1,0)</f>
        <v>0</v>
      </c>
      <c r="I507" s="20">
        <f>(Tableau3[[#This Row],[Indicateur_Cas]]*50%)+(Tableau3[[#This Row],[Indicateur_Décés]]*50%)</f>
        <v>0</v>
      </c>
    </row>
    <row r="508" spans="1:9" x14ac:dyDescent="0.35">
      <c r="A508">
        <v>2025</v>
      </c>
      <c r="B508" t="s">
        <v>122</v>
      </c>
      <c r="C508" t="s">
        <v>14</v>
      </c>
      <c r="D508" t="s">
        <v>80</v>
      </c>
      <c r="E508">
        <v>14</v>
      </c>
      <c r="G508">
        <f>IF(E508&gt;0,1,0)</f>
        <v>1</v>
      </c>
      <c r="H508">
        <f>IF(F508&gt;0,1,0)</f>
        <v>0</v>
      </c>
      <c r="I508" s="20">
        <f>(Tableau3[[#This Row],[Indicateur_Cas]]*50%)+(Tableau3[[#This Row],[Indicateur_Décés]]*50%)</f>
        <v>0.5</v>
      </c>
    </row>
    <row r="509" spans="1:9" x14ac:dyDescent="0.35">
      <c r="A509">
        <v>2025</v>
      </c>
      <c r="B509" t="s">
        <v>123</v>
      </c>
      <c r="C509" t="s">
        <v>14</v>
      </c>
      <c r="D509" t="s">
        <v>80</v>
      </c>
      <c r="F509">
        <v>0</v>
      </c>
      <c r="G509">
        <f>IF(E509&gt;0,1,0)</f>
        <v>0</v>
      </c>
      <c r="H509">
        <f>IF(F509&gt;0,1,0)</f>
        <v>0</v>
      </c>
      <c r="I509" s="20">
        <f>(Tableau3[[#This Row],[Indicateur_Cas]]*50%)+(Tableau3[[#This Row],[Indicateur_Décés]]*50%)</f>
        <v>0</v>
      </c>
    </row>
    <row r="510" spans="1:9" x14ac:dyDescent="0.35">
      <c r="A510">
        <v>2025</v>
      </c>
      <c r="B510" t="s">
        <v>35</v>
      </c>
      <c r="C510" t="s">
        <v>23</v>
      </c>
      <c r="D510" t="s">
        <v>81</v>
      </c>
      <c r="G510">
        <f>IF(E510&gt;0,1,0)</f>
        <v>0</v>
      </c>
      <c r="H510">
        <f>IF(F510&gt;0,1,0)</f>
        <v>0</v>
      </c>
      <c r="I510" s="20">
        <f>(Tableau3[[#This Row],[Indicateur_Cas]]*50%)+(Tableau3[[#This Row],[Indicateur_Décés]]*50%)</f>
        <v>0</v>
      </c>
    </row>
    <row r="511" spans="1:9" x14ac:dyDescent="0.35">
      <c r="A511">
        <v>2025</v>
      </c>
      <c r="B511" t="s">
        <v>122</v>
      </c>
      <c r="C511" t="s">
        <v>23</v>
      </c>
      <c r="D511" t="s">
        <v>81</v>
      </c>
      <c r="E511">
        <v>35</v>
      </c>
      <c r="G511">
        <f>IF(E511&gt;0,1,0)</f>
        <v>1</v>
      </c>
      <c r="H511">
        <f>IF(F511&gt;0,1,0)</f>
        <v>0</v>
      </c>
      <c r="I511" s="20">
        <f>(Tableau3[[#This Row],[Indicateur_Cas]]*50%)+(Tableau3[[#This Row],[Indicateur_Décés]]*50%)</f>
        <v>0.5</v>
      </c>
    </row>
    <row r="512" spans="1:9" x14ac:dyDescent="0.35">
      <c r="A512">
        <v>2025</v>
      </c>
      <c r="B512" t="s">
        <v>123</v>
      </c>
      <c r="C512" t="s">
        <v>23</v>
      </c>
      <c r="D512" t="s">
        <v>81</v>
      </c>
      <c r="F512">
        <v>0</v>
      </c>
      <c r="G512">
        <f>IF(E512&gt;0,1,0)</f>
        <v>0</v>
      </c>
      <c r="H512">
        <f>IF(F512&gt;0,1,0)</f>
        <v>0</v>
      </c>
      <c r="I512" s="20">
        <f>(Tableau3[[#This Row],[Indicateur_Cas]]*50%)+(Tableau3[[#This Row],[Indicateur_Décés]]*50%)</f>
        <v>0</v>
      </c>
    </row>
    <row r="513" spans="1:9" x14ac:dyDescent="0.35">
      <c r="A513">
        <v>2025</v>
      </c>
      <c r="B513" t="s">
        <v>35</v>
      </c>
      <c r="C513" t="s">
        <v>23</v>
      </c>
      <c r="D513" t="s">
        <v>82</v>
      </c>
      <c r="G513">
        <f>IF(E513&gt;0,1,0)</f>
        <v>0</v>
      </c>
      <c r="H513">
        <f>IF(F513&gt;0,1,0)</f>
        <v>0</v>
      </c>
      <c r="I513" s="20">
        <f>(Tableau3[[#This Row],[Indicateur_Cas]]*50%)+(Tableau3[[#This Row],[Indicateur_Décés]]*50%)</f>
        <v>0</v>
      </c>
    </row>
    <row r="514" spans="1:9" x14ac:dyDescent="0.35">
      <c r="A514">
        <v>2025</v>
      </c>
      <c r="B514" t="s">
        <v>122</v>
      </c>
      <c r="C514" t="s">
        <v>23</v>
      </c>
      <c r="D514" t="s">
        <v>82</v>
      </c>
      <c r="E514">
        <v>12</v>
      </c>
      <c r="G514">
        <f>IF(E514&gt;0,1,0)</f>
        <v>1</v>
      </c>
      <c r="H514">
        <f>IF(F514&gt;0,1,0)</f>
        <v>0</v>
      </c>
      <c r="I514" s="20">
        <f>(Tableau3[[#This Row],[Indicateur_Cas]]*50%)+(Tableau3[[#This Row],[Indicateur_Décés]]*50%)</f>
        <v>0.5</v>
      </c>
    </row>
    <row r="515" spans="1:9" x14ac:dyDescent="0.35">
      <c r="A515">
        <v>2025</v>
      </c>
      <c r="B515" t="s">
        <v>123</v>
      </c>
      <c r="C515" t="s">
        <v>23</v>
      </c>
      <c r="D515" t="s">
        <v>82</v>
      </c>
      <c r="F515">
        <v>0</v>
      </c>
      <c r="G515">
        <f>IF(E515&gt;0,1,0)</f>
        <v>0</v>
      </c>
      <c r="H515">
        <f>IF(F515&gt;0,1,0)</f>
        <v>0</v>
      </c>
      <c r="I515" s="20">
        <f>(Tableau3[[#This Row],[Indicateur_Cas]]*50%)+(Tableau3[[#This Row],[Indicateur_Décés]]*50%)</f>
        <v>0</v>
      </c>
    </row>
    <row r="516" spans="1:9" x14ac:dyDescent="0.35">
      <c r="A516">
        <v>2025</v>
      </c>
      <c r="B516" t="s">
        <v>35</v>
      </c>
      <c r="C516" t="s">
        <v>23</v>
      </c>
      <c r="D516" t="s">
        <v>83</v>
      </c>
      <c r="G516">
        <f>IF(E516&gt;0,1,0)</f>
        <v>0</v>
      </c>
      <c r="H516">
        <f>IF(F516&gt;0,1,0)</f>
        <v>0</v>
      </c>
      <c r="I516" s="20">
        <f>(Tableau3[[#This Row],[Indicateur_Cas]]*50%)+(Tableau3[[#This Row],[Indicateur_Décés]]*50%)</f>
        <v>0</v>
      </c>
    </row>
    <row r="517" spans="1:9" x14ac:dyDescent="0.35">
      <c r="A517">
        <v>2025</v>
      </c>
      <c r="B517" t="s">
        <v>122</v>
      </c>
      <c r="C517" t="s">
        <v>23</v>
      </c>
      <c r="D517" t="s">
        <v>83</v>
      </c>
      <c r="E517">
        <v>51</v>
      </c>
      <c r="G517">
        <f>IF(E517&gt;0,1,0)</f>
        <v>1</v>
      </c>
      <c r="H517">
        <f>IF(F517&gt;0,1,0)</f>
        <v>0</v>
      </c>
      <c r="I517" s="20">
        <f>(Tableau3[[#This Row],[Indicateur_Cas]]*50%)+(Tableau3[[#This Row],[Indicateur_Décés]]*50%)</f>
        <v>0.5</v>
      </c>
    </row>
    <row r="518" spans="1:9" x14ac:dyDescent="0.35">
      <c r="A518">
        <v>2025</v>
      </c>
      <c r="B518" t="s">
        <v>123</v>
      </c>
      <c r="C518" t="s">
        <v>23</v>
      </c>
      <c r="D518" t="s">
        <v>83</v>
      </c>
      <c r="F518">
        <v>0</v>
      </c>
      <c r="G518">
        <f>IF(E518&gt;0,1,0)</f>
        <v>0</v>
      </c>
      <c r="H518">
        <f>IF(F518&gt;0,1,0)</f>
        <v>0</v>
      </c>
      <c r="I518" s="20">
        <f>(Tableau3[[#This Row],[Indicateur_Cas]]*50%)+(Tableau3[[#This Row],[Indicateur_Décés]]*50%)</f>
        <v>0</v>
      </c>
    </row>
    <row r="519" spans="1:9" x14ac:dyDescent="0.35">
      <c r="A519">
        <v>2025</v>
      </c>
      <c r="B519" t="s">
        <v>35</v>
      </c>
      <c r="C519" t="s">
        <v>23</v>
      </c>
      <c r="D519" t="s">
        <v>84</v>
      </c>
      <c r="G519">
        <f>IF(E519&gt;0,1,0)</f>
        <v>0</v>
      </c>
      <c r="H519">
        <f>IF(F519&gt;0,1,0)</f>
        <v>0</v>
      </c>
      <c r="I519" s="20">
        <f>(Tableau3[[#This Row],[Indicateur_Cas]]*50%)+(Tableau3[[#This Row],[Indicateur_Décés]]*50%)</f>
        <v>0</v>
      </c>
    </row>
    <row r="520" spans="1:9" x14ac:dyDescent="0.35">
      <c r="A520">
        <v>2025</v>
      </c>
      <c r="B520" t="s">
        <v>122</v>
      </c>
      <c r="C520" t="s">
        <v>23</v>
      </c>
      <c r="D520" t="s">
        <v>84</v>
      </c>
      <c r="E520">
        <v>14</v>
      </c>
      <c r="G520">
        <f>IF(E520&gt;0,1,0)</f>
        <v>1</v>
      </c>
      <c r="H520">
        <f>IF(F520&gt;0,1,0)</f>
        <v>0</v>
      </c>
      <c r="I520" s="20">
        <f>(Tableau3[[#This Row],[Indicateur_Cas]]*50%)+(Tableau3[[#This Row],[Indicateur_Décés]]*50%)</f>
        <v>0.5</v>
      </c>
    </row>
    <row r="521" spans="1:9" x14ac:dyDescent="0.35">
      <c r="A521">
        <v>2025</v>
      </c>
      <c r="B521" t="s">
        <v>123</v>
      </c>
      <c r="C521" t="s">
        <v>23</v>
      </c>
      <c r="D521" t="s">
        <v>84</v>
      </c>
      <c r="F521">
        <v>0</v>
      </c>
      <c r="G521">
        <f>IF(E521&gt;0,1,0)</f>
        <v>0</v>
      </c>
      <c r="H521">
        <f>IF(F521&gt;0,1,0)</f>
        <v>0</v>
      </c>
      <c r="I521" s="20">
        <f>(Tableau3[[#This Row],[Indicateur_Cas]]*50%)+(Tableau3[[#This Row],[Indicateur_Décés]]*50%)</f>
        <v>0</v>
      </c>
    </row>
    <row r="522" spans="1:9" x14ac:dyDescent="0.35">
      <c r="A522">
        <v>2025</v>
      </c>
      <c r="B522" t="s">
        <v>35</v>
      </c>
      <c r="C522" t="s">
        <v>19</v>
      </c>
      <c r="D522" t="s">
        <v>85</v>
      </c>
      <c r="G522">
        <f>IF(E522&gt;0,1,0)</f>
        <v>0</v>
      </c>
      <c r="H522">
        <f>IF(F522&gt;0,1,0)</f>
        <v>0</v>
      </c>
      <c r="I522" s="20">
        <f>(Tableau3[[#This Row],[Indicateur_Cas]]*50%)+(Tableau3[[#This Row],[Indicateur_Décés]]*50%)</f>
        <v>0</v>
      </c>
    </row>
    <row r="523" spans="1:9" x14ac:dyDescent="0.35">
      <c r="A523">
        <v>2025</v>
      </c>
      <c r="B523" t="s">
        <v>122</v>
      </c>
      <c r="C523" t="s">
        <v>19</v>
      </c>
      <c r="D523" t="s">
        <v>85</v>
      </c>
      <c r="E523">
        <v>1</v>
      </c>
      <c r="G523">
        <f>IF(E523&gt;0,1,0)</f>
        <v>1</v>
      </c>
      <c r="H523">
        <f>IF(F523&gt;0,1,0)</f>
        <v>0</v>
      </c>
      <c r="I523" s="20">
        <f>(Tableau3[[#This Row],[Indicateur_Cas]]*50%)+(Tableau3[[#This Row],[Indicateur_Décés]]*50%)</f>
        <v>0.5</v>
      </c>
    </row>
    <row r="524" spans="1:9" x14ac:dyDescent="0.35">
      <c r="A524">
        <v>2025</v>
      </c>
      <c r="B524" t="s">
        <v>123</v>
      </c>
      <c r="C524" t="s">
        <v>19</v>
      </c>
      <c r="D524" t="s">
        <v>85</v>
      </c>
      <c r="F524">
        <v>0</v>
      </c>
      <c r="G524">
        <f>IF(E524&gt;0,1,0)</f>
        <v>0</v>
      </c>
      <c r="H524">
        <f>IF(F524&gt;0,1,0)</f>
        <v>0</v>
      </c>
      <c r="I524" s="20">
        <f>(Tableau3[[#This Row],[Indicateur_Cas]]*50%)+(Tableau3[[#This Row],[Indicateur_Décés]]*50%)</f>
        <v>0</v>
      </c>
    </row>
    <row r="525" spans="1:9" x14ac:dyDescent="0.35">
      <c r="A525">
        <v>2025</v>
      </c>
      <c r="B525" t="s">
        <v>35</v>
      </c>
      <c r="C525" t="s">
        <v>19</v>
      </c>
      <c r="D525" t="s">
        <v>86</v>
      </c>
      <c r="G525">
        <f>IF(E525&gt;0,1,0)</f>
        <v>0</v>
      </c>
      <c r="H525">
        <f>IF(F525&gt;0,1,0)</f>
        <v>0</v>
      </c>
      <c r="I525" s="20">
        <f>(Tableau3[[#This Row],[Indicateur_Cas]]*50%)+(Tableau3[[#This Row],[Indicateur_Décés]]*50%)</f>
        <v>0</v>
      </c>
    </row>
    <row r="526" spans="1:9" x14ac:dyDescent="0.35">
      <c r="A526">
        <v>2025</v>
      </c>
      <c r="B526" t="s">
        <v>122</v>
      </c>
      <c r="C526" t="s">
        <v>19</v>
      </c>
      <c r="D526" t="s">
        <v>86</v>
      </c>
      <c r="E526">
        <v>1</v>
      </c>
      <c r="G526">
        <f>IF(E526&gt;0,1,0)</f>
        <v>1</v>
      </c>
      <c r="H526">
        <f>IF(F526&gt;0,1,0)</f>
        <v>0</v>
      </c>
      <c r="I526" s="20">
        <f>(Tableau3[[#This Row],[Indicateur_Cas]]*50%)+(Tableau3[[#This Row],[Indicateur_Décés]]*50%)</f>
        <v>0.5</v>
      </c>
    </row>
    <row r="527" spans="1:9" x14ac:dyDescent="0.35">
      <c r="A527">
        <v>2025</v>
      </c>
      <c r="B527" t="s">
        <v>123</v>
      </c>
      <c r="C527" t="s">
        <v>19</v>
      </c>
      <c r="D527" t="s">
        <v>86</v>
      </c>
      <c r="F527">
        <v>0</v>
      </c>
      <c r="G527">
        <f>IF(E527&gt;0,1,0)</f>
        <v>0</v>
      </c>
      <c r="H527">
        <f>IF(F527&gt;0,1,0)</f>
        <v>0</v>
      </c>
      <c r="I527" s="20">
        <f>(Tableau3[[#This Row],[Indicateur_Cas]]*50%)+(Tableau3[[#This Row],[Indicateur_Décés]]*50%)</f>
        <v>0</v>
      </c>
    </row>
    <row r="528" spans="1:9" x14ac:dyDescent="0.35">
      <c r="A528">
        <v>2025</v>
      </c>
      <c r="B528" t="s">
        <v>35</v>
      </c>
      <c r="C528" t="s">
        <v>19</v>
      </c>
      <c r="D528" t="s">
        <v>118</v>
      </c>
      <c r="G528">
        <f>IF(E528&gt;0,1,0)</f>
        <v>0</v>
      </c>
      <c r="H528">
        <f>IF(F528&gt;0,1,0)</f>
        <v>0</v>
      </c>
      <c r="I528" s="20">
        <f>(Tableau3[[#This Row],[Indicateur_Cas]]*50%)+(Tableau3[[#This Row],[Indicateur_Décés]]*50%)</f>
        <v>0</v>
      </c>
    </row>
    <row r="529" spans="1:9" x14ac:dyDescent="0.35">
      <c r="A529">
        <v>2025</v>
      </c>
      <c r="B529" t="s">
        <v>122</v>
      </c>
      <c r="C529" t="s">
        <v>19</v>
      </c>
      <c r="D529" t="s">
        <v>118</v>
      </c>
      <c r="E529">
        <v>5</v>
      </c>
      <c r="G529">
        <f>IF(E529&gt;0,1,0)</f>
        <v>1</v>
      </c>
      <c r="H529">
        <f>IF(F529&gt;0,1,0)</f>
        <v>0</v>
      </c>
      <c r="I529" s="20">
        <f>(Tableau3[[#This Row],[Indicateur_Cas]]*50%)+(Tableau3[[#This Row],[Indicateur_Décés]]*50%)</f>
        <v>0.5</v>
      </c>
    </row>
    <row r="530" spans="1:9" x14ac:dyDescent="0.35">
      <c r="A530">
        <v>2025</v>
      </c>
      <c r="B530" t="s">
        <v>123</v>
      </c>
      <c r="C530" t="s">
        <v>19</v>
      </c>
      <c r="D530" t="s">
        <v>118</v>
      </c>
      <c r="F530">
        <v>0</v>
      </c>
      <c r="G530">
        <f>IF(E530&gt;0,1,0)</f>
        <v>0</v>
      </c>
      <c r="H530">
        <f>IF(F530&gt;0,1,0)</f>
        <v>0</v>
      </c>
      <c r="I530" s="20">
        <f>(Tableau3[[#This Row],[Indicateur_Cas]]*50%)+(Tableau3[[#This Row],[Indicateur_Décés]]*50%)</f>
        <v>0</v>
      </c>
    </row>
    <row r="531" spans="1:9" x14ac:dyDescent="0.35">
      <c r="A531">
        <v>2025</v>
      </c>
      <c r="B531" t="s">
        <v>35</v>
      </c>
      <c r="C531" t="s">
        <v>19</v>
      </c>
      <c r="D531" t="s">
        <v>119</v>
      </c>
      <c r="G531">
        <f>IF(E531&gt;0,1,0)</f>
        <v>0</v>
      </c>
      <c r="H531">
        <f>IF(F531&gt;0,1,0)</f>
        <v>0</v>
      </c>
      <c r="I531" s="20">
        <f>(Tableau3[[#This Row],[Indicateur_Cas]]*50%)+(Tableau3[[#This Row],[Indicateur_Décés]]*50%)</f>
        <v>0</v>
      </c>
    </row>
    <row r="532" spans="1:9" x14ac:dyDescent="0.35">
      <c r="A532">
        <v>2025</v>
      </c>
      <c r="B532" t="s">
        <v>122</v>
      </c>
      <c r="C532" t="s">
        <v>19</v>
      </c>
      <c r="D532" t="s">
        <v>119</v>
      </c>
      <c r="E532">
        <v>35</v>
      </c>
      <c r="G532">
        <f>IF(E532&gt;0,1,0)</f>
        <v>1</v>
      </c>
      <c r="H532">
        <f>IF(F532&gt;0,1,0)</f>
        <v>0</v>
      </c>
      <c r="I532" s="20">
        <f>(Tableau3[[#This Row],[Indicateur_Cas]]*50%)+(Tableau3[[#This Row],[Indicateur_Décés]]*50%)</f>
        <v>0.5</v>
      </c>
    </row>
    <row r="533" spans="1:9" x14ac:dyDescent="0.35">
      <c r="A533">
        <v>2025</v>
      </c>
      <c r="B533" t="s">
        <v>123</v>
      </c>
      <c r="C533" t="s">
        <v>19</v>
      </c>
      <c r="D533" t="s">
        <v>119</v>
      </c>
      <c r="F533">
        <v>0</v>
      </c>
      <c r="G533">
        <f>IF(E533&gt;0,1,0)</f>
        <v>0</v>
      </c>
      <c r="H533">
        <f>IF(F533&gt;0,1,0)</f>
        <v>0</v>
      </c>
      <c r="I533" s="20">
        <f>(Tableau3[[#This Row],[Indicateur_Cas]]*50%)+(Tableau3[[#This Row],[Indicateur_Décés]]*50%)</f>
        <v>0</v>
      </c>
    </row>
    <row r="534" spans="1:9" x14ac:dyDescent="0.35">
      <c r="A534">
        <v>2025</v>
      </c>
      <c r="B534" t="s">
        <v>35</v>
      </c>
      <c r="C534" t="s">
        <v>19</v>
      </c>
      <c r="D534" t="s">
        <v>87</v>
      </c>
      <c r="G534">
        <f>IF(E534&gt;0,1,0)</f>
        <v>0</v>
      </c>
      <c r="H534">
        <f>IF(F534&gt;0,1,0)</f>
        <v>0</v>
      </c>
      <c r="I534" s="20">
        <f>(Tableau3[[#This Row],[Indicateur_Cas]]*50%)+(Tableau3[[#This Row],[Indicateur_Décés]]*50%)</f>
        <v>0</v>
      </c>
    </row>
    <row r="535" spans="1:9" x14ac:dyDescent="0.35">
      <c r="A535">
        <v>2025</v>
      </c>
      <c r="B535" t="s">
        <v>122</v>
      </c>
      <c r="C535" t="s">
        <v>19</v>
      </c>
      <c r="D535" t="s">
        <v>87</v>
      </c>
      <c r="E535">
        <v>7</v>
      </c>
      <c r="G535">
        <f>IF(E535&gt;0,1,0)</f>
        <v>1</v>
      </c>
      <c r="H535">
        <f>IF(F535&gt;0,1,0)</f>
        <v>0</v>
      </c>
      <c r="I535" s="20">
        <f>(Tableau3[[#This Row],[Indicateur_Cas]]*50%)+(Tableau3[[#This Row],[Indicateur_Décés]]*50%)</f>
        <v>0.5</v>
      </c>
    </row>
    <row r="536" spans="1:9" x14ac:dyDescent="0.35">
      <c r="A536">
        <v>2025</v>
      </c>
      <c r="B536" t="s">
        <v>123</v>
      </c>
      <c r="C536" t="s">
        <v>19</v>
      </c>
      <c r="D536" t="s">
        <v>87</v>
      </c>
      <c r="F536">
        <v>0</v>
      </c>
      <c r="G536">
        <f>IF(E536&gt;0,1,0)</f>
        <v>0</v>
      </c>
      <c r="H536">
        <f>IF(F536&gt;0,1,0)</f>
        <v>0</v>
      </c>
      <c r="I536" s="20">
        <f>(Tableau3[[#This Row],[Indicateur_Cas]]*50%)+(Tableau3[[#This Row],[Indicateur_Décés]]*50%)</f>
        <v>0</v>
      </c>
    </row>
    <row r="537" spans="1:9" x14ac:dyDescent="0.35">
      <c r="A537">
        <v>2025</v>
      </c>
      <c r="B537" t="s">
        <v>35</v>
      </c>
      <c r="C537" t="s">
        <v>19</v>
      </c>
      <c r="D537" t="s">
        <v>43</v>
      </c>
      <c r="G537">
        <f>IF(E537&gt;0,1,0)</f>
        <v>0</v>
      </c>
      <c r="H537">
        <f>IF(F537&gt;0,1,0)</f>
        <v>0</v>
      </c>
      <c r="I537" s="20">
        <f>(Tableau3[[#This Row],[Indicateur_Cas]]*50%)+(Tableau3[[#This Row],[Indicateur_Décés]]*50%)</f>
        <v>0</v>
      </c>
    </row>
    <row r="538" spans="1:9" x14ac:dyDescent="0.35">
      <c r="A538">
        <v>2025</v>
      </c>
      <c r="B538" t="s">
        <v>122</v>
      </c>
      <c r="C538" t="s">
        <v>19</v>
      </c>
      <c r="D538" t="s">
        <v>43</v>
      </c>
      <c r="G538">
        <f>IF(E538&gt;0,1,0)</f>
        <v>0</v>
      </c>
      <c r="H538">
        <f>IF(F538&gt;0,1,0)</f>
        <v>0</v>
      </c>
      <c r="I538" s="20">
        <f>(Tableau3[[#This Row],[Indicateur_Cas]]*50%)+(Tableau3[[#This Row],[Indicateur_Décés]]*50%)</f>
        <v>0</v>
      </c>
    </row>
    <row r="539" spans="1:9" x14ac:dyDescent="0.35">
      <c r="A539">
        <v>2025</v>
      </c>
      <c r="B539" t="s">
        <v>123</v>
      </c>
      <c r="C539" t="s">
        <v>19</v>
      </c>
      <c r="D539" t="s">
        <v>43</v>
      </c>
      <c r="F539">
        <v>0</v>
      </c>
      <c r="G539">
        <f>IF(E539&gt;0,1,0)</f>
        <v>0</v>
      </c>
      <c r="H539">
        <f>IF(F539&gt;0,1,0)</f>
        <v>0</v>
      </c>
      <c r="I539" s="20">
        <f>(Tableau3[[#This Row],[Indicateur_Cas]]*50%)+(Tableau3[[#This Row],[Indicateur_Décés]]*50%)</f>
        <v>0</v>
      </c>
    </row>
    <row r="540" spans="1:9" x14ac:dyDescent="0.35">
      <c r="A540">
        <v>2025</v>
      </c>
      <c r="B540" t="s">
        <v>35</v>
      </c>
      <c r="C540" t="s">
        <v>15</v>
      </c>
      <c r="D540" t="s">
        <v>88</v>
      </c>
      <c r="G540">
        <f>IF(E540&gt;0,1,0)</f>
        <v>0</v>
      </c>
      <c r="H540">
        <f>IF(F540&gt;0,1,0)</f>
        <v>0</v>
      </c>
      <c r="I540" s="20">
        <f>(Tableau3[[#This Row],[Indicateur_Cas]]*50%)+(Tableau3[[#This Row],[Indicateur_Décés]]*50%)</f>
        <v>0</v>
      </c>
    </row>
    <row r="541" spans="1:9" x14ac:dyDescent="0.35">
      <c r="A541">
        <v>2025</v>
      </c>
      <c r="B541" t="s">
        <v>122</v>
      </c>
      <c r="C541" t="s">
        <v>15</v>
      </c>
      <c r="D541" t="s">
        <v>88</v>
      </c>
      <c r="E541">
        <v>68</v>
      </c>
      <c r="G541">
        <f>IF(E541&gt;0,1,0)</f>
        <v>1</v>
      </c>
      <c r="H541">
        <f>IF(F541&gt;0,1,0)</f>
        <v>0</v>
      </c>
      <c r="I541" s="20">
        <f>(Tableau3[[#This Row],[Indicateur_Cas]]*50%)+(Tableau3[[#This Row],[Indicateur_Décés]]*50%)</f>
        <v>0.5</v>
      </c>
    </row>
    <row r="542" spans="1:9" x14ac:dyDescent="0.35">
      <c r="A542">
        <v>2025</v>
      </c>
      <c r="B542" t="s">
        <v>123</v>
      </c>
      <c r="C542" t="s">
        <v>15</v>
      </c>
      <c r="D542" t="s">
        <v>88</v>
      </c>
      <c r="F542">
        <v>0</v>
      </c>
      <c r="G542">
        <f>IF(E542&gt;0,1,0)</f>
        <v>0</v>
      </c>
      <c r="H542">
        <f>IF(F542&gt;0,1,0)</f>
        <v>0</v>
      </c>
      <c r="I542" s="20">
        <f>(Tableau3[[#This Row],[Indicateur_Cas]]*50%)+(Tableau3[[#This Row],[Indicateur_Décés]]*50%)</f>
        <v>0</v>
      </c>
    </row>
    <row r="543" spans="1:9" x14ac:dyDescent="0.35">
      <c r="A543">
        <v>2025</v>
      </c>
      <c r="B543" t="s">
        <v>35</v>
      </c>
      <c r="C543" t="s">
        <v>15</v>
      </c>
      <c r="D543" t="s">
        <v>89</v>
      </c>
      <c r="G543">
        <f>IF(E543&gt;0,1,0)</f>
        <v>0</v>
      </c>
      <c r="H543">
        <f>IF(F543&gt;0,1,0)</f>
        <v>0</v>
      </c>
      <c r="I543" s="20">
        <f>(Tableau3[[#This Row],[Indicateur_Cas]]*50%)+(Tableau3[[#This Row],[Indicateur_Décés]]*50%)</f>
        <v>0</v>
      </c>
    </row>
    <row r="544" spans="1:9" x14ac:dyDescent="0.35">
      <c r="A544">
        <v>2025</v>
      </c>
      <c r="B544" t="s">
        <v>122</v>
      </c>
      <c r="C544" t="s">
        <v>15</v>
      </c>
      <c r="D544" t="s">
        <v>89</v>
      </c>
      <c r="E544">
        <v>30</v>
      </c>
      <c r="G544">
        <f>IF(E544&gt;0,1,0)</f>
        <v>1</v>
      </c>
      <c r="H544">
        <f>IF(F544&gt;0,1,0)</f>
        <v>0</v>
      </c>
      <c r="I544" s="20">
        <f>(Tableau3[[#This Row],[Indicateur_Cas]]*50%)+(Tableau3[[#This Row],[Indicateur_Décés]]*50%)</f>
        <v>0.5</v>
      </c>
    </row>
    <row r="545" spans="1:9" x14ac:dyDescent="0.35">
      <c r="A545">
        <v>2025</v>
      </c>
      <c r="B545" t="s">
        <v>123</v>
      </c>
      <c r="C545" t="s">
        <v>15</v>
      </c>
      <c r="D545" t="s">
        <v>89</v>
      </c>
      <c r="F545">
        <v>0</v>
      </c>
      <c r="G545">
        <f>IF(E545&gt;0,1,0)</f>
        <v>0</v>
      </c>
      <c r="H545">
        <f>IF(F545&gt;0,1,0)</f>
        <v>0</v>
      </c>
      <c r="I545" s="20">
        <f>(Tableau3[[#This Row],[Indicateur_Cas]]*50%)+(Tableau3[[#This Row],[Indicateur_Décés]]*50%)</f>
        <v>0</v>
      </c>
    </row>
    <row r="546" spans="1:9" x14ac:dyDescent="0.35">
      <c r="A546">
        <v>2025</v>
      </c>
      <c r="B546" t="s">
        <v>35</v>
      </c>
      <c r="C546" t="s">
        <v>15</v>
      </c>
      <c r="D546" t="s">
        <v>90</v>
      </c>
      <c r="G546">
        <f>IF(E546&gt;0,1,0)</f>
        <v>0</v>
      </c>
      <c r="H546">
        <f>IF(F546&gt;0,1,0)</f>
        <v>0</v>
      </c>
      <c r="I546" s="20">
        <f>(Tableau3[[#This Row],[Indicateur_Cas]]*50%)+(Tableau3[[#This Row],[Indicateur_Décés]]*50%)</f>
        <v>0</v>
      </c>
    </row>
    <row r="547" spans="1:9" x14ac:dyDescent="0.35">
      <c r="A547">
        <v>2025</v>
      </c>
      <c r="B547" t="s">
        <v>122</v>
      </c>
      <c r="C547" t="s">
        <v>15</v>
      </c>
      <c r="D547" t="s">
        <v>90</v>
      </c>
      <c r="E547">
        <v>33</v>
      </c>
      <c r="G547">
        <f>IF(E547&gt;0,1,0)</f>
        <v>1</v>
      </c>
      <c r="H547">
        <f>IF(F547&gt;0,1,0)</f>
        <v>0</v>
      </c>
      <c r="I547" s="20">
        <f>(Tableau3[[#This Row],[Indicateur_Cas]]*50%)+(Tableau3[[#This Row],[Indicateur_Décés]]*50%)</f>
        <v>0.5</v>
      </c>
    </row>
    <row r="548" spans="1:9" x14ac:dyDescent="0.35">
      <c r="A548">
        <v>2025</v>
      </c>
      <c r="B548" t="s">
        <v>123</v>
      </c>
      <c r="C548" t="s">
        <v>15</v>
      </c>
      <c r="D548" t="s">
        <v>90</v>
      </c>
      <c r="F548">
        <v>0</v>
      </c>
      <c r="G548">
        <f>IF(E548&gt;0,1,0)</f>
        <v>0</v>
      </c>
      <c r="H548">
        <f>IF(F548&gt;0,1,0)</f>
        <v>0</v>
      </c>
      <c r="I548" s="20">
        <f>(Tableau3[[#This Row],[Indicateur_Cas]]*50%)+(Tableau3[[#This Row],[Indicateur_Décés]]*50%)</f>
        <v>0</v>
      </c>
    </row>
    <row r="549" spans="1:9" x14ac:dyDescent="0.35">
      <c r="A549">
        <v>2025</v>
      </c>
      <c r="B549" t="s">
        <v>35</v>
      </c>
      <c r="C549" t="s">
        <v>16</v>
      </c>
      <c r="D549" t="s">
        <v>120</v>
      </c>
      <c r="G549">
        <f>IF(E549&gt;0,1,0)</f>
        <v>0</v>
      </c>
      <c r="H549">
        <f>IF(F549&gt;0,1,0)</f>
        <v>0</v>
      </c>
      <c r="I549" s="20">
        <f>(Tableau3[[#This Row],[Indicateur_Cas]]*50%)+(Tableau3[[#This Row],[Indicateur_Décés]]*50%)</f>
        <v>0</v>
      </c>
    </row>
    <row r="550" spans="1:9" x14ac:dyDescent="0.35">
      <c r="A550">
        <v>2025</v>
      </c>
      <c r="B550" t="s">
        <v>122</v>
      </c>
      <c r="C550" t="s">
        <v>16</v>
      </c>
      <c r="D550" t="s">
        <v>120</v>
      </c>
      <c r="E550">
        <v>75</v>
      </c>
      <c r="G550">
        <f>IF(E550&gt;0,1,0)</f>
        <v>1</v>
      </c>
      <c r="H550">
        <f>IF(F550&gt;0,1,0)</f>
        <v>0</v>
      </c>
      <c r="I550" s="20">
        <f>(Tableau3[[#This Row],[Indicateur_Cas]]*50%)+(Tableau3[[#This Row],[Indicateur_Décés]]*50%)</f>
        <v>0.5</v>
      </c>
    </row>
    <row r="551" spans="1:9" x14ac:dyDescent="0.35">
      <c r="A551">
        <v>2025</v>
      </c>
      <c r="B551" t="s">
        <v>123</v>
      </c>
      <c r="C551" t="s">
        <v>16</v>
      </c>
      <c r="D551" t="s">
        <v>120</v>
      </c>
      <c r="F551">
        <v>0</v>
      </c>
      <c r="G551">
        <f>IF(E551&gt;0,1,0)</f>
        <v>0</v>
      </c>
      <c r="H551">
        <f>IF(F551&gt;0,1,0)</f>
        <v>0</v>
      </c>
      <c r="I551" s="20">
        <f>(Tableau3[[#This Row],[Indicateur_Cas]]*50%)+(Tableau3[[#This Row],[Indicateur_Décés]]*50%)</f>
        <v>0</v>
      </c>
    </row>
    <row r="552" spans="1:9" x14ac:dyDescent="0.35">
      <c r="A552">
        <v>2025</v>
      </c>
      <c r="B552" t="s">
        <v>35</v>
      </c>
      <c r="C552" t="s">
        <v>16</v>
      </c>
      <c r="D552" t="s">
        <v>92</v>
      </c>
      <c r="G552">
        <f>IF(E552&gt;0,1,0)</f>
        <v>0</v>
      </c>
      <c r="H552">
        <f>IF(F552&gt;0,1,0)</f>
        <v>0</v>
      </c>
      <c r="I552" s="20">
        <f>(Tableau3[[#This Row],[Indicateur_Cas]]*50%)+(Tableau3[[#This Row],[Indicateur_Décés]]*50%)</f>
        <v>0</v>
      </c>
    </row>
    <row r="553" spans="1:9" x14ac:dyDescent="0.35">
      <c r="A553">
        <v>2025</v>
      </c>
      <c r="B553" t="s">
        <v>122</v>
      </c>
      <c r="C553" t="s">
        <v>16</v>
      </c>
      <c r="D553" t="s">
        <v>92</v>
      </c>
      <c r="E553">
        <v>35</v>
      </c>
      <c r="G553">
        <f>IF(E553&gt;0,1,0)</f>
        <v>1</v>
      </c>
      <c r="H553">
        <f>IF(F553&gt;0,1,0)</f>
        <v>0</v>
      </c>
      <c r="I553" s="20">
        <f>(Tableau3[[#This Row],[Indicateur_Cas]]*50%)+(Tableau3[[#This Row],[Indicateur_Décés]]*50%)</f>
        <v>0.5</v>
      </c>
    </row>
    <row r="554" spans="1:9" x14ac:dyDescent="0.35">
      <c r="A554">
        <v>2025</v>
      </c>
      <c r="B554" t="s">
        <v>123</v>
      </c>
      <c r="C554" t="s">
        <v>16</v>
      </c>
      <c r="D554" t="s">
        <v>92</v>
      </c>
      <c r="F554">
        <v>0</v>
      </c>
      <c r="G554">
        <f>IF(E554&gt;0,1,0)</f>
        <v>0</v>
      </c>
      <c r="H554">
        <f>IF(F554&gt;0,1,0)</f>
        <v>0</v>
      </c>
      <c r="I554" s="20">
        <f>(Tableau3[[#This Row],[Indicateur_Cas]]*50%)+(Tableau3[[#This Row],[Indicateur_Décés]]*50%)</f>
        <v>0</v>
      </c>
    </row>
    <row r="555" spans="1:9" x14ac:dyDescent="0.35">
      <c r="A555">
        <v>2025</v>
      </c>
      <c r="B555" t="s">
        <v>35</v>
      </c>
      <c r="C555" t="s">
        <v>16</v>
      </c>
      <c r="D555" t="s">
        <v>93</v>
      </c>
      <c r="G555">
        <f>IF(E555&gt;0,1,0)</f>
        <v>0</v>
      </c>
      <c r="H555">
        <f>IF(F555&gt;0,1,0)</f>
        <v>0</v>
      </c>
      <c r="I555" s="20">
        <f>(Tableau3[[#This Row],[Indicateur_Cas]]*50%)+(Tableau3[[#This Row],[Indicateur_Décés]]*50%)</f>
        <v>0</v>
      </c>
    </row>
    <row r="556" spans="1:9" x14ac:dyDescent="0.35">
      <c r="A556">
        <v>2025</v>
      </c>
      <c r="B556" t="s">
        <v>122</v>
      </c>
      <c r="C556" t="s">
        <v>16</v>
      </c>
      <c r="D556" t="s">
        <v>93</v>
      </c>
      <c r="E556">
        <v>11</v>
      </c>
      <c r="G556">
        <f>IF(E556&gt;0,1,0)</f>
        <v>1</v>
      </c>
      <c r="H556">
        <f>IF(F556&gt;0,1,0)</f>
        <v>0</v>
      </c>
      <c r="I556" s="20">
        <f>(Tableau3[[#This Row],[Indicateur_Cas]]*50%)+(Tableau3[[#This Row],[Indicateur_Décés]]*50%)</f>
        <v>0.5</v>
      </c>
    </row>
    <row r="557" spans="1:9" x14ac:dyDescent="0.35">
      <c r="A557">
        <v>2025</v>
      </c>
      <c r="B557" t="s">
        <v>123</v>
      </c>
      <c r="C557" t="s">
        <v>16</v>
      </c>
      <c r="D557" t="s">
        <v>93</v>
      </c>
      <c r="F557">
        <v>0</v>
      </c>
      <c r="G557">
        <f>IF(E557&gt;0,1,0)</f>
        <v>0</v>
      </c>
      <c r="H557">
        <f>IF(F557&gt;0,1,0)</f>
        <v>0</v>
      </c>
      <c r="I557" s="20">
        <f>(Tableau3[[#This Row],[Indicateur_Cas]]*50%)+(Tableau3[[#This Row],[Indicateur_Décés]]*50%)</f>
        <v>0</v>
      </c>
    </row>
    <row r="558" spans="1:9" x14ac:dyDescent="0.35">
      <c r="A558">
        <v>2025</v>
      </c>
      <c r="B558" t="s">
        <v>35</v>
      </c>
      <c r="C558" t="s">
        <v>16</v>
      </c>
      <c r="D558" t="s">
        <v>94</v>
      </c>
      <c r="G558">
        <f>IF(E558&gt;0,1,0)</f>
        <v>0</v>
      </c>
      <c r="H558">
        <f>IF(F558&gt;0,1,0)</f>
        <v>0</v>
      </c>
      <c r="I558" s="20">
        <f>(Tableau3[[#This Row],[Indicateur_Cas]]*50%)+(Tableau3[[#This Row],[Indicateur_Décés]]*50%)</f>
        <v>0</v>
      </c>
    </row>
    <row r="559" spans="1:9" x14ac:dyDescent="0.35">
      <c r="A559">
        <v>2025</v>
      </c>
      <c r="B559" t="s">
        <v>122</v>
      </c>
      <c r="C559" t="s">
        <v>16</v>
      </c>
      <c r="D559" t="s">
        <v>94</v>
      </c>
      <c r="E559">
        <v>31</v>
      </c>
      <c r="G559">
        <f>IF(E559&gt;0,1,0)</f>
        <v>1</v>
      </c>
      <c r="H559">
        <f>IF(F559&gt;0,1,0)</f>
        <v>0</v>
      </c>
      <c r="I559" s="20">
        <f>(Tableau3[[#This Row],[Indicateur_Cas]]*50%)+(Tableau3[[#This Row],[Indicateur_Décés]]*50%)</f>
        <v>0.5</v>
      </c>
    </row>
    <row r="560" spans="1:9" x14ac:dyDescent="0.35">
      <c r="A560">
        <v>2025</v>
      </c>
      <c r="B560" t="s">
        <v>123</v>
      </c>
      <c r="C560" t="s">
        <v>16</v>
      </c>
      <c r="D560" t="s">
        <v>94</v>
      </c>
      <c r="E560">
        <v>3</v>
      </c>
      <c r="F560">
        <v>0</v>
      </c>
      <c r="G560">
        <f>IF(E560&gt;0,1,0)</f>
        <v>1</v>
      </c>
      <c r="H560">
        <f>IF(F560&gt;0,1,0)</f>
        <v>0</v>
      </c>
      <c r="I560" s="20">
        <f>(Tableau3[[#This Row],[Indicateur_Cas]]*50%)+(Tableau3[[#This Row],[Indicateur_Décés]]*50%)</f>
        <v>0.5</v>
      </c>
    </row>
    <row r="561" spans="1:9" x14ac:dyDescent="0.35">
      <c r="A561">
        <v>2025</v>
      </c>
      <c r="B561" t="s">
        <v>35</v>
      </c>
      <c r="C561" t="s">
        <v>22</v>
      </c>
      <c r="D561" t="s">
        <v>95</v>
      </c>
      <c r="G561">
        <f>IF(E561&gt;0,1,0)</f>
        <v>0</v>
      </c>
      <c r="H561">
        <f>IF(F561&gt;0,1,0)</f>
        <v>0</v>
      </c>
      <c r="I561" s="20">
        <f>(Tableau3[[#This Row],[Indicateur_Cas]]*50%)+(Tableau3[[#This Row],[Indicateur_Décés]]*50%)</f>
        <v>0</v>
      </c>
    </row>
    <row r="562" spans="1:9" x14ac:dyDescent="0.35">
      <c r="A562">
        <v>2025</v>
      </c>
      <c r="B562" t="s">
        <v>122</v>
      </c>
      <c r="C562" t="s">
        <v>22</v>
      </c>
      <c r="D562" t="s">
        <v>95</v>
      </c>
      <c r="E562">
        <v>46</v>
      </c>
      <c r="G562">
        <f>IF(E562&gt;0,1,0)</f>
        <v>1</v>
      </c>
      <c r="H562">
        <f>IF(F562&gt;0,1,0)</f>
        <v>0</v>
      </c>
      <c r="I562" s="20">
        <f>(Tableau3[[#This Row],[Indicateur_Cas]]*50%)+(Tableau3[[#This Row],[Indicateur_Décés]]*50%)</f>
        <v>0.5</v>
      </c>
    </row>
    <row r="563" spans="1:9" x14ac:dyDescent="0.35">
      <c r="A563">
        <v>2025</v>
      </c>
      <c r="B563" t="s">
        <v>123</v>
      </c>
      <c r="C563" t="s">
        <v>22</v>
      </c>
      <c r="D563" t="s">
        <v>95</v>
      </c>
      <c r="F563">
        <v>0</v>
      </c>
      <c r="G563">
        <f>IF(E563&gt;0,1,0)</f>
        <v>0</v>
      </c>
      <c r="H563">
        <f>IF(F563&gt;0,1,0)</f>
        <v>0</v>
      </c>
      <c r="I563" s="20">
        <f>(Tableau3[[#This Row],[Indicateur_Cas]]*50%)+(Tableau3[[#This Row],[Indicateur_Décés]]*50%)</f>
        <v>0</v>
      </c>
    </row>
    <row r="564" spans="1:9" x14ac:dyDescent="0.35">
      <c r="A564">
        <v>2025</v>
      </c>
      <c r="B564" t="s">
        <v>35</v>
      </c>
      <c r="C564" t="s">
        <v>22</v>
      </c>
      <c r="D564" t="s">
        <v>96</v>
      </c>
      <c r="G564">
        <f>IF(E564&gt;0,1,0)</f>
        <v>0</v>
      </c>
      <c r="H564">
        <f>IF(F564&gt;0,1,0)</f>
        <v>0</v>
      </c>
      <c r="I564" s="20">
        <f>(Tableau3[[#This Row],[Indicateur_Cas]]*50%)+(Tableau3[[#This Row],[Indicateur_Décés]]*50%)</f>
        <v>0</v>
      </c>
    </row>
    <row r="565" spans="1:9" x14ac:dyDescent="0.35">
      <c r="A565">
        <v>2025</v>
      </c>
      <c r="B565" t="s">
        <v>122</v>
      </c>
      <c r="C565" t="s">
        <v>22</v>
      </c>
      <c r="D565" t="s">
        <v>96</v>
      </c>
      <c r="E565">
        <v>42</v>
      </c>
      <c r="F565">
        <v>1</v>
      </c>
      <c r="G565">
        <f>IF(E565&gt;0,1,0)</f>
        <v>1</v>
      </c>
      <c r="H565">
        <f>IF(F565&gt;0,1,0)</f>
        <v>1</v>
      </c>
      <c r="I565" s="20">
        <f>(Tableau3[[#This Row],[Indicateur_Cas]]*50%)+(Tableau3[[#This Row],[Indicateur_Décés]]*50%)</f>
        <v>1</v>
      </c>
    </row>
    <row r="566" spans="1:9" x14ac:dyDescent="0.35">
      <c r="A566">
        <v>2025</v>
      </c>
      <c r="B566" t="s">
        <v>123</v>
      </c>
      <c r="C566" t="s">
        <v>22</v>
      </c>
      <c r="D566" t="s">
        <v>96</v>
      </c>
      <c r="F566">
        <v>0</v>
      </c>
      <c r="G566">
        <f>IF(E566&gt;0,1,0)</f>
        <v>0</v>
      </c>
      <c r="H566">
        <f>IF(F566&gt;0,1,0)</f>
        <v>0</v>
      </c>
      <c r="I566" s="20">
        <f>(Tableau3[[#This Row],[Indicateur_Cas]]*50%)+(Tableau3[[#This Row],[Indicateur_Décés]]*50%)</f>
        <v>0</v>
      </c>
    </row>
    <row r="567" spans="1:9" x14ac:dyDescent="0.35">
      <c r="A567">
        <v>2025</v>
      </c>
      <c r="B567" t="s">
        <v>35</v>
      </c>
      <c r="C567" t="s">
        <v>22</v>
      </c>
      <c r="D567" t="s">
        <v>97</v>
      </c>
      <c r="G567">
        <f>IF(E567&gt;0,1,0)</f>
        <v>0</v>
      </c>
      <c r="H567">
        <f>IF(F567&gt;0,1,0)</f>
        <v>0</v>
      </c>
      <c r="I567" s="20">
        <f>(Tableau3[[#This Row],[Indicateur_Cas]]*50%)+(Tableau3[[#This Row],[Indicateur_Décés]]*50%)</f>
        <v>0</v>
      </c>
    </row>
    <row r="568" spans="1:9" x14ac:dyDescent="0.35">
      <c r="A568">
        <v>2025</v>
      </c>
      <c r="B568" t="s">
        <v>122</v>
      </c>
      <c r="C568" t="s">
        <v>22</v>
      </c>
      <c r="D568" t="s">
        <v>97</v>
      </c>
      <c r="E568">
        <v>40</v>
      </c>
      <c r="G568">
        <f>IF(E568&gt;0,1,0)</f>
        <v>1</v>
      </c>
      <c r="H568">
        <f>IF(F568&gt;0,1,0)</f>
        <v>0</v>
      </c>
      <c r="I568" s="20">
        <f>(Tableau3[[#This Row],[Indicateur_Cas]]*50%)+(Tableau3[[#This Row],[Indicateur_Décés]]*50%)</f>
        <v>0.5</v>
      </c>
    </row>
    <row r="569" spans="1:9" x14ac:dyDescent="0.35">
      <c r="A569">
        <v>2025</v>
      </c>
      <c r="B569" t="s">
        <v>123</v>
      </c>
      <c r="C569" t="s">
        <v>22</v>
      </c>
      <c r="D569" t="s">
        <v>97</v>
      </c>
      <c r="F569">
        <v>0</v>
      </c>
      <c r="G569">
        <f>IF(E569&gt;0,1,0)</f>
        <v>0</v>
      </c>
      <c r="H569">
        <f>IF(F569&gt;0,1,0)</f>
        <v>0</v>
      </c>
      <c r="I569" s="20">
        <f>(Tableau3[[#This Row],[Indicateur_Cas]]*50%)+(Tableau3[[#This Row],[Indicateur_Décés]]*50%)</f>
        <v>0</v>
      </c>
    </row>
    <row r="570" spans="1:9" x14ac:dyDescent="0.35">
      <c r="A570">
        <v>2025</v>
      </c>
      <c r="B570" t="s">
        <v>35</v>
      </c>
      <c r="C570" t="s">
        <v>11</v>
      </c>
      <c r="D570" t="s">
        <v>98</v>
      </c>
      <c r="G570">
        <f>IF(E570&gt;0,1,0)</f>
        <v>0</v>
      </c>
      <c r="H570">
        <f>IF(F570&gt;0,1,0)</f>
        <v>0</v>
      </c>
      <c r="I570" s="20">
        <f>(Tableau3[[#This Row],[Indicateur_Cas]]*50%)+(Tableau3[[#This Row],[Indicateur_Décés]]*50%)</f>
        <v>0</v>
      </c>
    </row>
    <row r="571" spans="1:9" x14ac:dyDescent="0.35">
      <c r="A571">
        <v>2025</v>
      </c>
      <c r="B571" t="s">
        <v>122</v>
      </c>
      <c r="C571" t="s">
        <v>11</v>
      </c>
      <c r="D571" t="s">
        <v>98</v>
      </c>
      <c r="E571">
        <v>20</v>
      </c>
      <c r="G571">
        <f>IF(E571&gt;0,1,0)</f>
        <v>1</v>
      </c>
      <c r="H571">
        <f>IF(F571&gt;0,1,0)</f>
        <v>0</v>
      </c>
      <c r="I571" s="20">
        <f>(Tableau3[[#This Row],[Indicateur_Cas]]*50%)+(Tableau3[[#This Row],[Indicateur_Décés]]*50%)</f>
        <v>0.5</v>
      </c>
    </row>
    <row r="572" spans="1:9" x14ac:dyDescent="0.35">
      <c r="A572">
        <v>2025</v>
      </c>
      <c r="B572" t="s">
        <v>123</v>
      </c>
      <c r="C572" t="s">
        <v>11</v>
      </c>
      <c r="D572" t="s">
        <v>98</v>
      </c>
      <c r="F572">
        <v>0</v>
      </c>
      <c r="G572">
        <f>IF(E572&gt;0,1,0)</f>
        <v>0</v>
      </c>
      <c r="H572">
        <f>IF(F572&gt;0,1,0)</f>
        <v>0</v>
      </c>
      <c r="I572" s="20">
        <f>(Tableau3[[#This Row],[Indicateur_Cas]]*50%)+(Tableau3[[#This Row],[Indicateur_Décés]]*50%)</f>
        <v>0</v>
      </c>
    </row>
    <row r="573" spans="1:9" x14ac:dyDescent="0.35">
      <c r="A573">
        <v>2025</v>
      </c>
      <c r="B573" t="s">
        <v>35</v>
      </c>
      <c r="C573" t="s">
        <v>11</v>
      </c>
      <c r="D573" t="s">
        <v>46</v>
      </c>
      <c r="G573">
        <f>IF(E573&gt;0,1,0)</f>
        <v>0</v>
      </c>
      <c r="H573">
        <f>IF(F573&gt;0,1,0)</f>
        <v>0</v>
      </c>
      <c r="I573" s="20">
        <f>(Tableau3[[#This Row],[Indicateur_Cas]]*50%)+(Tableau3[[#This Row],[Indicateur_Décés]]*50%)</f>
        <v>0</v>
      </c>
    </row>
    <row r="574" spans="1:9" x14ac:dyDescent="0.35">
      <c r="A574">
        <v>2025</v>
      </c>
      <c r="B574" t="s">
        <v>122</v>
      </c>
      <c r="C574" t="s">
        <v>11</v>
      </c>
      <c r="D574" t="s">
        <v>46</v>
      </c>
      <c r="E574">
        <v>9</v>
      </c>
      <c r="G574">
        <f>IF(E574&gt;0,1,0)</f>
        <v>1</v>
      </c>
      <c r="H574">
        <f>IF(F574&gt;0,1,0)</f>
        <v>0</v>
      </c>
      <c r="I574" s="20">
        <f>(Tableau3[[#This Row],[Indicateur_Cas]]*50%)+(Tableau3[[#This Row],[Indicateur_Décés]]*50%)</f>
        <v>0.5</v>
      </c>
    </row>
    <row r="575" spans="1:9" x14ac:dyDescent="0.35">
      <c r="A575">
        <v>2025</v>
      </c>
      <c r="B575" t="s">
        <v>123</v>
      </c>
      <c r="C575" t="s">
        <v>11</v>
      </c>
      <c r="D575" t="s">
        <v>46</v>
      </c>
      <c r="F575">
        <v>0</v>
      </c>
      <c r="G575">
        <f>IF(E575&gt;0,1,0)</f>
        <v>0</v>
      </c>
      <c r="H575">
        <f>IF(F575&gt;0,1,0)</f>
        <v>0</v>
      </c>
      <c r="I575" s="20">
        <f>(Tableau3[[#This Row],[Indicateur_Cas]]*50%)+(Tableau3[[#This Row],[Indicateur_Décés]]*50%)</f>
        <v>0</v>
      </c>
    </row>
    <row r="576" spans="1:9" x14ac:dyDescent="0.35">
      <c r="A576">
        <v>2025</v>
      </c>
      <c r="B576" t="s">
        <v>35</v>
      </c>
      <c r="C576" t="s">
        <v>11</v>
      </c>
      <c r="D576" t="s">
        <v>99</v>
      </c>
      <c r="G576">
        <f>IF(E576&gt;0,1,0)</f>
        <v>0</v>
      </c>
      <c r="H576">
        <f>IF(F576&gt;0,1,0)</f>
        <v>0</v>
      </c>
      <c r="I576" s="20">
        <f>(Tableau3[[#This Row],[Indicateur_Cas]]*50%)+(Tableau3[[#This Row],[Indicateur_Décés]]*50%)</f>
        <v>0</v>
      </c>
    </row>
    <row r="577" spans="1:9" x14ac:dyDescent="0.35">
      <c r="A577">
        <v>2025</v>
      </c>
      <c r="B577" t="s">
        <v>122</v>
      </c>
      <c r="C577" t="s">
        <v>11</v>
      </c>
      <c r="D577" t="s">
        <v>99</v>
      </c>
      <c r="E577">
        <v>11</v>
      </c>
      <c r="G577">
        <f>IF(E577&gt;0,1,0)</f>
        <v>1</v>
      </c>
      <c r="H577">
        <f>IF(F577&gt;0,1,0)</f>
        <v>0</v>
      </c>
      <c r="I577" s="20">
        <f>(Tableau3[[#This Row],[Indicateur_Cas]]*50%)+(Tableau3[[#This Row],[Indicateur_Décés]]*50%)</f>
        <v>0.5</v>
      </c>
    </row>
    <row r="578" spans="1:9" x14ac:dyDescent="0.35">
      <c r="A578">
        <v>2025</v>
      </c>
      <c r="B578" t="s">
        <v>123</v>
      </c>
      <c r="C578" t="s">
        <v>11</v>
      </c>
      <c r="D578" t="s">
        <v>99</v>
      </c>
      <c r="F578">
        <v>0</v>
      </c>
      <c r="G578">
        <f>IF(E578&gt;0,1,0)</f>
        <v>0</v>
      </c>
      <c r="H578">
        <f>IF(F578&gt;0,1,0)</f>
        <v>0</v>
      </c>
      <c r="I578" s="20">
        <f>(Tableau3[[#This Row],[Indicateur_Cas]]*50%)+(Tableau3[[#This Row],[Indicateur_Décés]]*50%)</f>
        <v>0</v>
      </c>
    </row>
    <row r="579" spans="1:9" x14ac:dyDescent="0.35">
      <c r="A579">
        <v>2025</v>
      </c>
      <c r="B579" t="s">
        <v>35</v>
      </c>
      <c r="C579" t="s">
        <v>100</v>
      </c>
      <c r="D579" t="s">
        <v>101</v>
      </c>
      <c r="G579">
        <f>IF(E579&gt;0,1,0)</f>
        <v>0</v>
      </c>
      <c r="H579">
        <f>IF(F579&gt;0,1,0)</f>
        <v>0</v>
      </c>
      <c r="I579" s="20">
        <f>(Tableau3[[#This Row],[Indicateur_Cas]]*50%)+(Tableau3[[#This Row],[Indicateur_Décés]]*50%)</f>
        <v>0</v>
      </c>
    </row>
    <row r="580" spans="1:9" x14ac:dyDescent="0.35">
      <c r="A580">
        <v>2025</v>
      </c>
      <c r="B580" t="s">
        <v>122</v>
      </c>
      <c r="C580" t="s">
        <v>100</v>
      </c>
      <c r="D580" t="s">
        <v>101</v>
      </c>
      <c r="E580">
        <v>858</v>
      </c>
      <c r="F580">
        <v>1</v>
      </c>
      <c r="G580">
        <f>IF(E580&gt;0,1,0)</f>
        <v>1</v>
      </c>
      <c r="H580">
        <f>IF(F580&gt;0,1,0)</f>
        <v>1</v>
      </c>
      <c r="I580" s="20">
        <f>(Tableau3[[#This Row],[Indicateur_Cas]]*50%)+(Tableau3[[#This Row],[Indicateur_Décés]]*50%)</f>
        <v>1</v>
      </c>
    </row>
    <row r="581" spans="1:9" x14ac:dyDescent="0.35">
      <c r="A581">
        <v>2025</v>
      </c>
      <c r="B581" t="s">
        <v>123</v>
      </c>
      <c r="C581" t="s">
        <v>100</v>
      </c>
      <c r="D581" t="s">
        <v>101</v>
      </c>
      <c r="F581">
        <v>0</v>
      </c>
      <c r="G581">
        <f>IF(E581&gt;0,1,0)</f>
        <v>0</v>
      </c>
      <c r="H581">
        <f>IF(F581&gt;0,1,0)</f>
        <v>0</v>
      </c>
      <c r="I581" s="20">
        <f>(Tableau3[[#This Row],[Indicateur_Cas]]*50%)+(Tableau3[[#This Row],[Indicateur_Décés]]*50%)</f>
        <v>0</v>
      </c>
    </row>
    <row r="582" spans="1:9" x14ac:dyDescent="0.35">
      <c r="A582">
        <v>2025</v>
      </c>
      <c r="B582" t="s">
        <v>35</v>
      </c>
      <c r="C582" t="s">
        <v>47</v>
      </c>
      <c r="D582" t="s">
        <v>48</v>
      </c>
      <c r="E582">
        <f>1145+697+45+7+55+1</f>
        <v>1950</v>
      </c>
      <c r="F582">
        <f>51+51+2+6</f>
        <v>110</v>
      </c>
      <c r="G582">
        <f>IF(E582&gt;0,1,0)</f>
        <v>1</v>
      </c>
      <c r="H582">
        <f>IF(F582&gt;0,1,0)</f>
        <v>1</v>
      </c>
      <c r="I582" s="20">
        <f>(Tableau3[[#This Row],[Indicateur_Cas]]*50%)+(Tableau3[[#This Row],[Indicateur_Décés]]*50%)</f>
        <v>1</v>
      </c>
    </row>
    <row r="583" spans="1:9" x14ac:dyDescent="0.35">
      <c r="A583">
        <v>2025</v>
      </c>
      <c r="B583" t="s">
        <v>122</v>
      </c>
      <c r="C583" t="s">
        <v>47</v>
      </c>
      <c r="D583" t="s">
        <v>48</v>
      </c>
      <c r="E583">
        <v>340</v>
      </c>
      <c r="G583">
        <f>IF(E583&gt;0,1,0)</f>
        <v>1</v>
      </c>
      <c r="H583">
        <f>IF(F583&gt;0,1,0)</f>
        <v>0</v>
      </c>
      <c r="I583" s="20">
        <f>(Tableau3[[#This Row],[Indicateur_Cas]]*50%)+(Tableau3[[#This Row],[Indicateur_Décés]]*50%)</f>
        <v>0.5</v>
      </c>
    </row>
    <row r="584" spans="1:9" x14ac:dyDescent="0.35">
      <c r="A584">
        <v>2025</v>
      </c>
      <c r="B584" t="s">
        <v>123</v>
      </c>
      <c r="C584" t="s">
        <v>47</v>
      </c>
      <c r="D584" t="s">
        <v>48</v>
      </c>
      <c r="E584">
        <v>9</v>
      </c>
      <c r="F584">
        <v>0</v>
      </c>
      <c r="G584">
        <f>IF(E584&gt;0,1,0)</f>
        <v>1</v>
      </c>
      <c r="H584">
        <f>IF(F584&gt;0,1,0)</f>
        <v>0</v>
      </c>
      <c r="I584" s="20">
        <f>(Tableau3[[#This Row],[Indicateur_Cas]]*50%)+(Tableau3[[#This Row],[Indicateur_Décés]]*50%)</f>
        <v>0.5</v>
      </c>
    </row>
    <row r="585" spans="1:9" x14ac:dyDescent="0.35">
      <c r="A585">
        <v>2025</v>
      </c>
      <c r="B585" t="s">
        <v>35</v>
      </c>
      <c r="C585" t="s">
        <v>47</v>
      </c>
      <c r="D585" t="s">
        <v>49</v>
      </c>
      <c r="G585">
        <f>IF(E585&gt;0,1,0)</f>
        <v>0</v>
      </c>
      <c r="H585">
        <f>IF(F585&gt;0,1,0)</f>
        <v>0</v>
      </c>
      <c r="I585" s="20">
        <f>(Tableau3[[#This Row],[Indicateur_Cas]]*50%)+(Tableau3[[#This Row],[Indicateur_Décés]]*50%)</f>
        <v>0</v>
      </c>
    </row>
    <row r="586" spans="1:9" x14ac:dyDescent="0.35">
      <c r="A586">
        <v>2025</v>
      </c>
      <c r="B586" t="s">
        <v>122</v>
      </c>
      <c r="C586" t="s">
        <v>47</v>
      </c>
      <c r="D586" t="s">
        <v>49</v>
      </c>
      <c r="E586">
        <v>20</v>
      </c>
      <c r="G586">
        <f>IF(E586&gt;0,1,0)</f>
        <v>1</v>
      </c>
      <c r="H586">
        <f>IF(F586&gt;0,1,0)</f>
        <v>0</v>
      </c>
      <c r="I586" s="20">
        <f>(Tableau3[[#This Row],[Indicateur_Cas]]*50%)+(Tableau3[[#This Row],[Indicateur_Décés]]*50%)</f>
        <v>0.5</v>
      </c>
    </row>
    <row r="587" spans="1:9" x14ac:dyDescent="0.35">
      <c r="A587">
        <v>2025</v>
      </c>
      <c r="B587" t="s">
        <v>123</v>
      </c>
      <c r="C587" t="s">
        <v>47</v>
      </c>
      <c r="D587" t="s">
        <v>49</v>
      </c>
      <c r="F587">
        <v>0</v>
      </c>
      <c r="G587">
        <f>IF(E587&gt;0,1,0)</f>
        <v>0</v>
      </c>
      <c r="H587">
        <f>IF(F587&gt;0,1,0)</f>
        <v>0</v>
      </c>
      <c r="I587" s="20">
        <f>(Tableau3[[#This Row],[Indicateur_Cas]]*50%)+(Tableau3[[#This Row],[Indicateur_Décés]]*50%)</f>
        <v>0</v>
      </c>
    </row>
    <row r="588" spans="1:9" x14ac:dyDescent="0.35">
      <c r="A588">
        <v>2025</v>
      </c>
      <c r="B588" t="s">
        <v>35</v>
      </c>
      <c r="C588" t="s">
        <v>47</v>
      </c>
      <c r="D588" t="s">
        <v>50</v>
      </c>
      <c r="E588">
        <v>16</v>
      </c>
      <c r="F588">
        <v>2</v>
      </c>
      <c r="G588">
        <f>IF(E588&gt;0,1,0)</f>
        <v>1</v>
      </c>
      <c r="H588">
        <f>IF(F588&gt;0,1,0)</f>
        <v>1</v>
      </c>
      <c r="I588" s="20">
        <f>(Tableau3[[#This Row],[Indicateur_Cas]]*50%)+(Tableau3[[#This Row],[Indicateur_Décés]]*50%)</f>
        <v>1</v>
      </c>
    </row>
    <row r="589" spans="1:9" x14ac:dyDescent="0.35">
      <c r="A589">
        <v>2025</v>
      </c>
      <c r="B589" t="s">
        <v>122</v>
      </c>
      <c r="C589" t="s">
        <v>47</v>
      </c>
      <c r="D589" t="s">
        <v>50</v>
      </c>
      <c r="E589">
        <v>139</v>
      </c>
      <c r="G589">
        <f>IF(E589&gt;0,1,0)</f>
        <v>1</v>
      </c>
      <c r="H589">
        <f>IF(F589&gt;0,1,0)</f>
        <v>0</v>
      </c>
      <c r="I589" s="20">
        <f>(Tableau3[[#This Row],[Indicateur_Cas]]*50%)+(Tableau3[[#This Row],[Indicateur_Décés]]*50%)</f>
        <v>0.5</v>
      </c>
    </row>
    <row r="590" spans="1:9" x14ac:dyDescent="0.35">
      <c r="A590">
        <v>2025</v>
      </c>
      <c r="B590" t="s">
        <v>123</v>
      </c>
      <c r="C590" t="s">
        <v>47</v>
      </c>
      <c r="D590" t="s">
        <v>50</v>
      </c>
      <c r="F590">
        <v>0</v>
      </c>
      <c r="G590">
        <f>IF(E590&gt;0,1,0)</f>
        <v>0</v>
      </c>
      <c r="H590">
        <f>IF(F590&gt;0,1,0)</f>
        <v>0</v>
      </c>
      <c r="I590" s="20">
        <f>(Tableau3[[#This Row],[Indicateur_Cas]]*50%)+(Tableau3[[#This Row],[Indicateur_Décés]]*50%)</f>
        <v>0</v>
      </c>
    </row>
    <row r="591" spans="1:9" x14ac:dyDescent="0.35">
      <c r="A591">
        <v>2025</v>
      </c>
      <c r="B591" t="s">
        <v>35</v>
      </c>
      <c r="C591" t="s">
        <v>13</v>
      </c>
      <c r="D591" t="s">
        <v>102</v>
      </c>
      <c r="G591">
        <f>IF(E591&gt;0,1,0)</f>
        <v>0</v>
      </c>
      <c r="H591">
        <f>IF(F591&gt;0,1,0)</f>
        <v>0</v>
      </c>
      <c r="I591" s="20">
        <f>(Tableau3[[#This Row],[Indicateur_Cas]]*50%)+(Tableau3[[#This Row],[Indicateur_Décés]]*50%)</f>
        <v>0</v>
      </c>
    </row>
    <row r="592" spans="1:9" x14ac:dyDescent="0.35">
      <c r="A592">
        <v>2025</v>
      </c>
      <c r="B592" t="s">
        <v>122</v>
      </c>
      <c r="C592" t="s">
        <v>13</v>
      </c>
      <c r="D592" t="s">
        <v>102</v>
      </c>
      <c r="E592">
        <v>45</v>
      </c>
      <c r="G592">
        <f>IF(E592&gt;0,1,0)</f>
        <v>1</v>
      </c>
      <c r="H592">
        <f>IF(F592&gt;0,1,0)</f>
        <v>0</v>
      </c>
      <c r="I592" s="20">
        <f>(Tableau3[[#This Row],[Indicateur_Cas]]*50%)+(Tableau3[[#This Row],[Indicateur_Décés]]*50%)</f>
        <v>0.5</v>
      </c>
    </row>
    <row r="593" spans="1:9" x14ac:dyDescent="0.35">
      <c r="A593">
        <v>2025</v>
      </c>
      <c r="B593" t="s">
        <v>123</v>
      </c>
      <c r="C593" t="s">
        <v>13</v>
      </c>
      <c r="D593" t="s">
        <v>102</v>
      </c>
      <c r="F593">
        <v>0</v>
      </c>
      <c r="G593">
        <f>IF(E593&gt;0,1,0)</f>
        <v>0</v>
      </c>
      <c r="H593">
        <f>IF(F593&gt;0,1,0)</f>
        <v>0</v>
      </c>
      <c r="I593" s="20">
        <f>(Tableau3[[#This Row],[Indicateur_Cas]]*50%)+(Tableau3[[#This Row],[Indicateur_Décés]]*50%)</f>
        <v>0</v>
      </c>
    </row>
    <row r="594" spans="1:9" x14ac:dyDescent="0.35">
      <c r="A594">
        <v>2025</v>
      </c>
      <c r="B594" t="s">
        <v>35</v>
      </c>
      <c r="C594" t="s">
        <v>13</v>
      </c>
      <c r="D594" t="s">
        <v>103</v>
      </c>
      <c r="G594">
        <f>IF(E594&gt;0,1,0)</f>
        <v>0</v>
      </c>
      <c r="H594">
        <f>IF(F594&gt;0,1,0)</f>
        <v>0</v>
      </c>
      <c r="I594" s="20">
        <f>(Tableau3[[#This Row],[Indicateur_Cas]]*50%)+(Tableau3[[#This Row],[Indicateur_Décés]]*50%)</f>
        <v>0</v>
      </c>
    </row>
    <row r="595" spans="1:9" x14ac:dyDescent="0.35">
      <c r="A595">
        <v>2025</v>
      </c>
      <c r="B595" t="s">
        <v>122</v>
      </c>
      <c r="C595" t="s">
        <v>13</v>
      </c>
      <c r="D595" t="s">
        <v>103</v>
      </c>
      <c r="E595">
        <v>32</v>
      </c>
      <c r="G595">
        <f>IF(E595&gt;0,1,0)</f>
        <v>1</v>
      </c>
      <c r="H595">
        <f>IF(F595&gt;0,1,0)</f>
        <v>0</v>
      </c>
      <c r="I595" s="20">
        <f>(Tableau3[[#This Row],[Indicateur_Cas]]*50%)+(Tableau3[[#This Row],[Indicateur_Décés]]*50%)</f>
        <v>0.5</v>
      </c>
    </row>
    <row r="596" spans="1:9" x14ac:dyDescent="0.35">
      <c r="A596">
        <v>2025</v>
      </c>
      <c r="B596" t="s">
        <v>123</v>
      </c>
      <c r="C596" t="s">
        <v>13</v>
      </c>
      <c r="D596" t="s">
        <v>103</v>
      </c>
      <c r="F596">
        <v>0</v>
      </c>
      <c r="G596">
        <f>IF(E596&gt;0,1,0)</f>
        <v>0</v>
      </c>
      <c r="H596">
        <f>IF(F596&gt;0,1,0)</f>
        <v>0</v>
      </c>
      <c r="I596" s="20">
        <f>(Tableau3[[#This Row],[Indicateur_Cas]]*50%)+(Tableau3[[#This Row],[Indicateur_Décés]]*50%)</f>
        <v>0</v>
      </c>
    </row>
    <row r="597" spans="1:9" x14ac:dyDescent="0.35">
      <c r="A597">
        <v>2025</v>
      </c>
      <c r="B597" t="s">
        <v>35</v>
      </c>
      <c r="C597" t="s">
        <v>13</v>
      </c>
      <c r="D597" t="s">
        <v>104</v>
      </c>
      <c r="G597">
        <f>IF(E597&gt;0,1,0)</f>
        <v>0</v>
      </c>
      <c r="H597">
        <f>IF(F597&gt;0,1,0)</f>
        <v>0</v>
      </c>
      <c r="I597" s="20">
        <f>(Tableau3[[#This Row],[Indicateur_Cas]]*50%)+(Tableau3[[#This Row],[Indicateur_Décés]]*50%)</f>
        <v>0</v>
      </c>
    </row>
    <row r="598" spans="1:9" x14ac:dyDescent="0.35">
      <c r="A598">
        <v>2025</v>
      </c>
      <c r="B598" t="s">
        <v>122</v>
      </c>
      <c r="C598" t="s">
        <v>13</v>
      </c>
      <c r="D598" t="s">
        <v>104</v>
      </c>
      <c r="E598">
        <v>7</v>
      </c>
      <c r="G598">
        <f>IF(E598&gt;0,1,0)</f>
        <v>1</v>
      </c>
      <c r="H598">
        <f>IF(F598&gt;0,1,0)</f>
        <v>0</v>
      </c>
      <c r="I598" s="20">
        <f>(Tableau3[[#This Row],[Indicateur_Cas]]*50%)+(Tableau3[[#This Row],[Indicateur_Décés]]*50%)</f>
        <v>0.5</v>
      </c>
    </row>
    <row r="599" spans="1:9" x14ac:dyDescent="0.35">
      <c r="A599">
        <v>2025</v>
      </c>
      <c r="B599" t="s">
        <v>123</v>
      </c>
      <c r="C599" t="s">
        <v>13</v>
      </c>
      <c r="D599" t="s">
        <v>104</v>
      </c>
      <c r="F599">
        <v>0</v>
      </c>
      <c r="G599">
        <f>IF(E599&gt;0,1,0)</f>
        <v>0</v>
      </c>
      <c r="H599">
        <f>IF(F599&gt;0,1,0)</f>
        <v>0</v>
      </c>
      <c r="I599" s="20">
        <f>(Tableau3[[#This Row],[Indicateur_Cas]]*50%)+(Tableau3[[#This Row],[Indicateur_Décés]]*50%)</f>
        <v>0</v>
      </c>
    </row>
    <row r="600" spans="1:9" x14ac:dyDescent="0.35">
      <c r="A600">
        <v>2025</v>
      </c>
      <c r="B600" t="s">
        <v>35</v>
      </c>
      <c r="C600" t="s">
        <v>18</v>
      </c>
      <c r="D600" t="s">
        <v>105</v>
      </c>
      <c r="E600">
        <v>133</v>
      </c>
      <c r="F600">
        <v>18</v>
      </c>
      <c r="G600">
        <f>IF(E600&gt;0,1,0)</f>
        <v>1</v>
      </c>
      <c r="H600">
        <f>IF(F600&gt;0,1,0)</f>
        <v>1</v>
      </c>
      <c r="I600" s="20">
        <f>(Tableau3[[#This Row],[Indicateur_Cas]]*50%)+(Tableau3[[#This Row],[Indicateur_Décés]]*50%)</f>
        <v>1</v>
      </c>
    </row>
    <row r="601" spans="1:9" x14ac:dyDescent="0.35">
      <c r="A601">
        <v>2025</v>
      </c>
      <c r="B601" t="s">
        <v>122</v>
      </c>
      <c r="C601" t="s">
        <v>18</v>
      </c>
      <c r="D601" t="s">
        <v>105</v>
      </c>
      <c r="E601">
        <v>44</v>
      </c>
      <c r="F601">
        <v>1</v>
      </c>
      <c r="G601">
        <f>IF(E601&gt;0,1,0)</f>
        <v>1</v>
      </c>
      <c r="H601">
        <f>IF(F601&gt;0,1,0)</f>
        <v>1</v>
      </c>
      <c r="I601" s="20">
        <f>(Tableau3[[#This Row],[Indicateur_Cas]]*50%)+(Tableau3[[#This Row],[Indicateur_Décés]]*50%)</f>
        <v>1</v>
      </c>
    </row>
    <row r="602" spans="1:9" x14ac:dyDescent="0.35">
      <c r="A602">
        <v>2025</v>
      </c>
      <c r="B602" t="s">
        <v>123</v>
      </c>
      <c r="C602" t="s">
        <v>18</v>
      </c>
      <c r="D602" t="s">
        <v>105</v>
      </c>
      <c r="E602">
        <v>37</v>
      </c>
      <c r="F602">
        <v>0</v>
      </c>
      <c r="G602">
        <f>IF(E602&gt;0,1,0)</f>
        <v>1</v>
      </c>
      <c r="H602">
        <f>IF(F602&gt;0,1,0)</f>
        <v>0</v>
      </c>
      <c r="I602" s="20">
        <f>(Tableau3[[#This Row],[Indicateur_Cas]]*50%)+(Tableau3[[#This Row],[Indicateur_Décés]]*50%)</f>
        <v>0.5</v>
      </c>
    </row>
    <row r="603" spans="1:9" x14ac:dyDescent="0.35">
      <c r="A603">
        <v>2025</v>
      </c>
      <c r="B603" t="s">
        <v>35</v>
      </c>
      <c r="C603" t="s">
        <v>18</v>
      </c>
      <c r="D603" t="s">
        <v>51</v>
      </c>
      <c r="E603">
        <v>22</v>
      </c>
      <c r="F603">
        <v>3</v>
      </c>
      <c r="G603">
        <f>IF(E603&gt;0,1,0)</f>
        <v>1</v>
      </c>
      <c r="H603">
        <f>IF(F603&gt;0,1,0)</f>
        <v>1</v>
      </c>
      <c r="I603" s="20">
        <f>(Tableau3[[#This Row],[Indicateur_Cas]]*50%)+(Tableau3[[#This Row],[Indicateur_Décés]]*50%)</f>
        <v>1</v>
      </c>
    </row>
    <row r="604" spans="1:9" x14ac:dyDescent="0.35">
      <c r="A604">
        <v>2025</v>
      </c>
      <c r="B604" t="s">
        <v>122</v>
      </c>
      <c r="C604" t="s">
        <v>18</v>
      </c>
      <c r="D604" t="s">
        <v>51</v>
      </c>
      <c r="E604">
        <v>86</v>
      </c>
      <c r="G604">
        <f>IF(E604&gt;0,1,0)</f>
        <v>1</v>
      </c>
      <c r="H604">
        <f>IF(F604&gt;0,1,0)</f>
        <v>0</v>
      </c>
      <c r="I604" s="20">
        <f>(Tableau3[[#This Row],[Indicateur_Cas]]*50%)+(Tableau3[[#This Row],[Indicateur_Décés]]*50%)</f>
        <v>0.5</v>
      </c>
    </row>
    <row r="605" spans="1:9" x14ac:dyDescent="0.35">
      <c r="A605">
        <v>2025</v>
      </c>
      <c r="B605" t="s">
        <v>123</v>
      </c>
      <c r="C605" t="s">
        <v>18</v>
      </c>
      <c r="D605" t="s">
        <v>51</v>
      </c>
      <c r="E605">
        <v>9</v>
      </c>
      <c r="F605">
        <v>0</v>
      </c>
      <c r="G605">
        <f>IF(E605&gt;0,1,0)</f>
        <v>1</v>
      </c>
      <c r="H605">
        <f>IF(F605&gt;0,1,0)</f>
        <v>0</v>
      </c>
      <c r="I605" s="20">
        <f>(Tableau3[[#This Row],[Indicateur_Cas]]*50%)+(Tableau3[[#This Row],[Indicateur_Décés]]*50%)</f>
        <v>0.5</v>
      </c>
    </row>
    <row r="606" spans="1:9" x14ac:dyDescent="0.35">
      <c r="A606">
        <v>2025</v>
      </c>
      <c r="B606" t="s">
        <v>35</v>
      </c>
      <c r="C606" t="s">
        <v>106</v>
      </c>
      <c r="D606" t="s">
        <v>107</v>
      </c>
      <c r="G606">
        <f>IF(E606&gt;0,1,0)</f>
        <v>0</v>
      </c>
      <c r="H606">
        <f>IF(F606&gt;0,1,0)</f>
        <v>0</v>
      </c>
      <c r="I606" s="20">
        <f>(Tableau3[[#This Row],[Indicateur_Cas]]*50%)+(Tableau3[[#This Row],[Indicateur_Décés]]*50%)</f>
        <v>0</v>
      </c>
    </row>
    <row r="607" spans="1:9" x14ac:dyDescent="0.35">
      <c r="A607">
        <v>2025</v>
      </c>
      <c r="B607" t="s">
        <v>122</v>
      </c>
      <c r="C607" t="s">
        <v>106</v>
      </c>
      <c r="D607" t="s">
        <v>107</v>
      </c>
      <c r="E607">
        <v>53</v>
      </c>
      <c r="G607">
        <f>IF(E607&gt;0,1,0)</f>
        <v>1</v>
      </c>
      <c r="H607">
        <f>IF(F607&gt;0,1,0)</f>
        <v>0</v>
      </c>
      <c r="I607" s="20">
        <f>(Tableau3[[#This Row],[Indicateur_Cas]]*50%)+(Tableau3[[#This Row],[Indicateur_Décés]]*50%)</f>
        <v>0.5</v>
      </c>
    </row>
    <row r="608" spans="1:9" x14ac:dyDescent="0.35">
      <c r="A608">
        <v>2025</v>
      </c>
      <c r="B608" t="s">
        <v>123</v>
      </c>
      <c r="C608" t="s">
        <v>106</v>
      </c>
      <c r="D608" t="s">
        <v>107</v>
      </c>
      <c r="F608">
        <v>0</v>
      </c>
      <c r="G608">
        <f>IF(E608&gt;0,1,0)</f>
        <v>0</v>
      </c>
      <c r="H608">
        <f>IF(F608&gt;0,1,0)</f>
        <v>0</v>
      </c>
      <c r="I608" s="20">
        <f>(Tableau3[[#This Row],[Indicateur_Cas]]*50%)+(Tableau3[[#This Row],[Indicateur_Décés]]*50%)</f>
        <v>0</v>
      </c>
    </row>
    <row r="609" spans="1:9" x14ac:dyDescent="0.35">
      <c r="A609">
        <v>2025</v>
      </c>
      <c r="B609" t="s">
        <v>35</v>
      </c>
      <c r="C609" t="s">
        <v>106</v>
      </c>
      <c r="D609" t="s">
        <v>108</v>
      </c>
      <c r="G609">
        <f>IF(E609&gt;0,1,0)</f>
        <v>0</v>
      </c>
      <c r="H609">
        <f>IF(F609&gt;0,1,0)</f>
        <v>0</v>
      </c>
      <c r="I609" s="20">
        <f>(Tableau3[[#This Row],[Indicateur_Cas]]*50%)+(Tableau3[[#This Row],[Indicateur_Décés]]*50%)</f>
        <v>0</v>
      </c>
    </row>
    <row r="610" spans="1:9" x14ac:dyDescent="0.35">
      <c r="A610">
        <v>2025</v>
      </c>
      <c r="B610" t="s">
        <v>122</v>
      </c>
      <c r="C610" t="s">
        <v>106</v>
      </c>
      <c r="D610" t="s">
        <v>108</v>
      </c>
      <c r="E610">
        <v>33</v>
      </c>
      <c r="G610">
        <f>IF(E610&gt;0,1,0)</f>
        <v>1</v>
      </c>
      <c r="H610">
        <f>IF(F610&gt;0,1,0)</f>
        <v>0</v>
      </c>
      <c r="I610" s="20">
        <f>(Tableau3[[#This Row],[Indicateur_Cas]]*50%)+(Tableau3[[#This Row],[Indicateur_Décés]]*50%)</f>
        <v>0.5</v>
      </c>
    </row>
    <row r="611" spans="1:9" x14ac:dyDescent="0.35">
      <c r="A611">
        <v>2025</v>
      </c>
      <c r="B611" t="s">
        <v>123</v>
      </c>
      <c r="C611" t="s">
        <v>106</v>
      </c>
      <c r="D611" t="s">
        <v>108</v>
      </c>
      <c r="F611">
        <v>0</v>
      </c>
      <c r="G611">
        <f>IF(E611&gt;0,1,0)</f>
        <v>0</v>
      </c>
      <c r="H611">
        <f>IF(F611&gt;0,1,0)</f>
        <v>0</v>
      </c>
      <c r="I611" s="20">
        <f>(Tableau3[[#This Row],[Indicateur_Cas]]*50%)+(Tableau3[[#This Row],[Indicateur_Décés]]*50%)</f>
        <v>0</v>
      </c>
    </row>
    <row r="612" spans="1:9" x14ac:dyDescent="0.35">
      <c r="A612">
        <v>2025</v>
      </c>
      <c r="B612" t="s">
        <v>35</v>
      </c>
      <c r="C612" t="s">
        <v>106</v>
      </c>
      <c r="D612" t="s">
        <v>109</v>
      </c>
      <c r="G612">
        <f>IF(E612&gt;0,1,0)</f>
        <v>0</v>
      </c>
      <c r="H612">
        <f>IF(F612&gt;0,1,0)</f>
        <v>0</v>
      </c>
      <c r="I612" s="20">
        <f>(Tableau3[[#This Row],[Indicateur_Cas]]*50%)+(Tableau3[[#This Row],[Indicateur_Décés]]*50%)</f>
        <v>0</v>
      </c>
    </row>
    <row r="613" spans="1:9" x14ac:dyDescent="0.35">
      <c r="A613">
        <v>2025</v>
      </c>
      <c r="B613" t="s">
        <v>122</v>
      </c>
      <c r="C613" t="s">
        <v>106</v>
      </c>
      <c r="D613" t="s">
        <v>109</v>
      </c>
      <c r="E613">
        <v>53</v>
      </c>
      <c r="G613">
        <f>IF(E613&gt;0,1,0)</f>
        <v>1</v>
      </c>
      <c r="H613">
        <f>IF(F613&gt;0,1,0)</f>
        <v>0</v>
      </c>
      <c r="I613" s="20">
        <f>(Tableau3[[#This Row],[Indicateur_Cas]]*50%)+(Tableau3[[#This Row],[Indicateur_Décés]]*50%)</f>
        <v>0.5</v>
      </c>
    </row>
    <row r="614" spans="1:9" x14ac:dyDescent="0.35">
      <c r="A614">
        <v>2025</v>
      </c>
      <c r="B614" t="s">
        <v>123</v>
      </c>
      <c r="C614" t="s">
        <v>106</v>
      </c>
      <c r="D614" t="s">
        <v>109</v>
      </c>
      <c r="F614">
        <v>0</v>
      </c>
      <c r="G614">
        <f>IF(E614&gt;0,1,0)</f>
        <v>0</v>
      </c>
      <c r="H614">
        <f>IF(F614&gt;0,1,0)</f>
        <v>0</v>
      </c>
      <c r="I614" s="20">
        <f>(Tableau3[[#This Row],[Indicateur_Cas]]*50%)+(Tableau3[[#This Row],[Indicateur_Décés]]*50%)</f>
        <v>0</v>
      </c>
    </row>
    <row r="615" spans="1:9" x14ac:dyDescent="0.35">
      <c r="A615">
        <v>2025</v>
      </c>
      <c r="B615" t="s">
        <v>35</v>
      </c>
      <c r="C615" t="s">
        <v>29</v>
      </c>
      <c r="D615" t="s">
        <v>110</v>
      </c>
      <c r="G615">
        <f>IF(E615&gt;0,1,0)</f>
        <v>0</v>
      </c>
      <c r="H615">
        <f>IF(F615&gt;0,1,0)</f>
        <v>0</v>
      </c>
      <c r="I615" s="20">
        <f>(Tableau3[[#This Row],[Indicateur_Cas]]*50%)+(Tableau3[[#This Row],[Indicateur_Décés]]*50%)</f>
        <v>0</v>
      </c>
    </row>
    <row r="616" spans="1:9" x14ac:dyDescent="0.35">
      <c r="A616">
        <v>2025</v>
      </c>
      <c r="B616" t="s">
        <v>122</v>
      </c>
      <c r="C616" t="s">
        <v>29</v>
      </c>
      <c r="D616" t="s">
        <v>110</v>
      </c>
      <c r="E616">
        <v>4</v>
      </c>
      <c r="G616">
        <f>IF(E616&gt;0,1,0)</f>
        <v>1</v>
      </c>
      <c r="H616">
        <f>IF(F616&gt;0,1,0)</f>
        <v>0</v>
      </c>
      <c r="I616" s="20">
        <f>(Tableau3[[#This Row],[Indicateur_Cas]]*50%)+(Tableau3[[#This Row],[Indicateur_Décés]]*50%)</f>
        <v>0.5</v>
      </c>
    </row>
    <row r="617" spans="1:9" x14ac:dyDescent="0.35">
      <c r="A617">
        <v>2025</v>
      </c>
      <c r="B617" t="s">
        <v>123</v>
      </c>
      <c r="C617" t="s">
        <v>29</v>
      </c>
      <c r="D617" t="s">
        <v>110</v>
      </c>
      <c r="F617">
        <v>0</v>
      </c>
      <c r="G617">
        <f>IF(E617&gt;0,1,0)</f>
        <v>0</v>
      </c>
      <c r="H617">
        <f>IF(F617&gt;0,1,0)</f>
        <v>0</v>
      </c>
      <c r="I617" s="20">
        <f>(Tableau3[[#This Row],[Indicateur_Cas]]*50%)+(Tableau3[[#This Row],[Indicateur_Décés]]*50%)</f>
        <v>0</v>
      </c>
    </row>
    <row r="618" spans="1:9" x14ac:dyDescent="0.35">
      <c r="A618">
        <v>2025</v>
      </c>
      <c r="B618" t="s">
        <v>35</v>
      </c>
      <c r="C618" t="s">
        <v>29</v>
      </c>
      <c r="D618" t="s">
        <v>111</v>
      </c>
      <c r="G618">
        <f>IF(E618&gt;0,1,0)</f>
        <v>0</v>
      </c>
      <c r="H618">
        <f>IF(F618&gt;0,1,0)</f>
        <v>0</v>
      </c>
      <c r="I618" s="20">
        <f>(Tableau3[[#This Row],[Indicateur_Cas]]*50%)+(Tableau3[[#This Row],[Indicateur_Décés]]*50%)</f>
        <v>0</v>
      </c>
    </row>
    <row r="619" spans="1:9" x14ac:dyDescent="0.35">
      <c r="A619">
        <v>2025</v>
      </c>
      <c r="B619" t="s">
        <v>122</v>
      </c>
      <c r="C619" t="s">
        <v>29</v>
      </c>
      <c r="D619" t="s">
        <v>111</v>
      </c>
      <c r="E619">
        <v>52</v>
      </c>
      <c r="G619">
        <f>IF(E619&gt;0,1,0)</f>
        <v>1</v>
      </c>
      <c r="H619">
        <f>IF(F619&gt;0,1,0)</f>
        <v>0</v>
      </c>
      <c r="I619" s="20">
        <f>(Tableau3[[#This Row],[Indicateur_Cas]]*50%)+(Tableau3[[#This Row],[Indicateur_Décés]]*50%)</f>
        <v>0.5</v>
      </c>
    </row>
    <row r="620" spans="1:9" x14ac:dyDescent="0.35">
      <c r="A620">
        <v>2025</v>
      </c>
      <c r="B620" t="s">
        <v>123</v>
      </c>
      <c r="C620" t="s">
        <v>29</v>
      </c>
      <c r="D620" t="s">
        <v>111</v>
      </c>
      <c r="F620">
        <v>0</v>
      </c>
      <c r="G620">
        <f>IF(E620&gt;0,1,0)</f>
        <v>0</v>
      </c>
      <c r="H620">
        <f>IF(F620&gt;0,1,0)</f>
        <v>0</v>
      </c>
      <c r="I620" s="20">
        <f>(Tableau3[[#This Row],[Indicateur_Cas]]*50%)+(Tableau3[[#This Row],[Indicateur_Décés]]*50%)</f>
        <v>0</v>
      </c>
    </row>
    <row r="621" spans="1:9" x14ac:dyDescent="0.35">
      <c r="A621">
        <v>2025</v>
      </c>
      <c r="B621" t="s">
        <v>35</v>
      </c>
      <c r="C621" t="s">
        <v>12</v>
      </c>
      <c r="D621" t="s">
        <v>112</v>
      </c>
      <c r="G621">
        <f>IF(E621&gt;0,1,0)</f>
        <v>0</v>
      </c>
      <c r="H621">
        <f>IF(F621&gt;0,1,0)</f>
        <v>0</v>
      </c>
      <c r="I621" s="20">
        <f>(Tableau3[[#This Row],[Indicateur_Cas]]*50%)+(Tableau3[[#This Row],[Indicateur_Décés]]*50%)</f>
        <v>0</v>
      </c>
    </row>
    <row r="622" spans="1:9" x14ac:dyDescent="0.35">
      <c r="A622">
        <v>2025</v>
      </c>
      <c r="B622" t="s">
        <v>122</v>
      </c>
      <c r="C622" t="s">
        <v>12</v>
      </c>
      <c r="D622" t="s">
        <v>112</v>
      </c>
      <c r="E622">
        <v>131</v>
      </c>
      <c r="G622">
        <f>IF(E622&gt;0,1,0)</f>
        <v>1</v>
      </c>
      <c r="H622">
        <f>IF(F622&gt;0,1,0)</f>
        <v>0</v>
      </c>
      <c r="I622" s="20">
        <f>(Tableau3[[#This Row],[Indicateur_Cas]]*50%)+(Tableau3[[#This Row],[Indicateur_Décés]]*50%)</f>
        <v>0.5</v>
      </c>
    </row>
    <row r="623" spans="1:9" x14ac:dyDescent="0.35">
      <c r="A623">
        <v>2025</v>
      </c>
      <c r="B623" t="s">
        <v>123</v>
      </c>
      <c r="C623" t="s">
        <v>12</v>
      </c>
      <c r="D623" t="s">
        <v>112</v>
      </c>
      <c r="F623">
        <v>0</v>
      </c>
      <c r="G623">
        <f>IF(E623&gt;0,1,0)</f>
        <v>0</v>
      </c>
      <c r="H623">
        <f>IF(F623&gt;0,1,0)</f>
        <v>0</v>
      </c>
      <c r="I623" s="20">
        <f>(Tableau3[[#This Row],[Indicateur_Cas]]*50%)+(Tableau3[[#This Row],[Indicateur_Décés]]*50%)</f>
        <v>0</v>
      </c>
    </row>
    <row r="624" spans="1:9" x14ac:dyDescent="0.35">
      <c r="A624">
        <v>2025</v>
      </c>
      <c r="B624" t="s">
        <v>35</v>
      </c>
      <c r="C624" t="s">
        <v>12</v>
      </c>
      <c r="D624" t="s">
        <v>52</v>
      </c>
      <c r="G624">
        <f>IF(E624&gt;0,1,0)</f>
        <v>0</v>
      </c>
      <c r="H624">
        <f>IF(F624&gt;0,1,0)</f>
        <v>0</v>
      </c>
      <c r="I624" s="20">
        <f>(Tableau3[[#This Row],[Indicateur_Cas]]*50%)+(Tableau3[[#This Row],[Indicateur_Décés]]*50%)</f>
        <v>0</v>
      </c>
    </row>
    <row r="625" spans="1:9" x14ac:dyDescent="0.35">
      <c r="A625">
        <v>2025</v>
      </c>
      <c r="B625" t="s">
        <v>122</v>
      </c>
      <c r="C625" t="s">
        <v>12</v>
      </c>
      <c r="D625" t="s">
        <v>52</v>
      </c>
      <c r="E625">
        <v>108</v>
      </c>
      <c r="G625">
        <f>IF(E625&gt;0,1,0)</f>
        <v>1</v>
      </c>
      <c r="H625">
        <f>IF(F625&gt;0,1,0)</f>
        <v>0</v>
      </c>
      <c r="I625" s="20">
        <f>(Tableau3[[#This Row],[Indicateur_Cas]]*50%)+(Tableau3[[#This Row],[Indicateur_Décés]]*50%)</f>
        <v>0.5</v>
      </c>
    </row>
    <row r="626" spans="1:9" x14ac:dyDescent="0.35">
      <c r="A626">
        <v>2025</v>
      </c>
      <c r="B626" t="s">
        <v>123</v>
      </c>
      <c r="C626" t="s">
        <v>12</v>
      </c>
      <c r="D626" t="s">
        <v>52</v>
      </c>
      <c r="F626">
        <v>0</v>
      </c>
      <c r="G626">
        <f>IF(E626&gt;0,1,0)</f>
        <v>0</v>
      </c>
      <c r="H626">
        <f>IF(F626&gt;0,1,0)</f>
        <v>0</v>
      </c>
      <c r="I626" s="20">
        <f>(Tableau3[[#This Row],[Indicateur_Cas]]*50%)+(Tableau3[[#This Row],[Indicateur_Décés]]*50%)</f>
        <v>0</v>
      </c>
    </row>
    <row r="627" spans="1:9" x14ac:dyDescent="0.35">
      <c r="A627">
        <v>2025</v>
      </c>
      <c r="B627" t="s">
        <v>35</v>
      </c>
      <c r="C627" t="s">
        <v>12</v>
      </c>
      <c r="D627" t="s">
        <v>113</v>
      </c>
      <c r="G627">
        <f>IF(E627&gt;0,1,0)</f>
        <v>0</v>
      </c>
      <c r="H627">
        <f>IF(F627&gt;0,1,0)</f>
        <v>0</v>
      </c>
      <c r="I627" s="20">
        <f>(Tableau3[[#This Row],[Indicateur_Cas]]*50%)+(Tableau3[[#This Row],[Indicateur_Décés]]*50%)</f>
        <v>0</v>
      </c>
    </row>
    <row r="628" spans="1:9" x14ac:dyDescent="0.35">
      <c r="A628">
        <v>2025</v>
      </c>
      <c r="B628" t="s">
        <v>122</v>
      </c>
      <c r="C628" t="s">
        <v>12</v>
      </c>
      <c r="D628" t="s">
        <v>113</v>
      </c>
      <c r="E628">
        <v>73</v>
      </c>
      <c r="G628">
        <f>IF(E628&gt;0,1,0)</f>
        <v>1</v>
      </c>
      <c r="H628">
        <f>IF(F628&gt;0,1,0)</f>
        <v>0</v>
      </c>
      <c r="I628" s="20">
        <f>(Tableau3[[#This Row],[Indicateur_Cas]]*50%)+(Tableau3[[#This Row],[Indicateur_Décés]]*50%)</f>
        <v>0.5</v>
      </c>
    </row>
    <row r="629" spans="1:9" x14ac:dyDescent="0.35">
      <c r="A629">
        <v>2025</v>
      </c>
      <c r="B629" t="s">
        <v>123</v>
      </c>
      <c r="C629" t="s">
        <v>12</v>
      </c>
      <c r="D629" t="s">
        <v>113</v>
      </c>
      <c r="E629">
        <v>17</v>
      </c>
      <c r="F629">
        <v>0</v>
      </c>
      <c r="G629">
        <f>IF(E629&gt;0,1,0)</f>
        <v>1</v>
      </c>
      <c r="H629">
        <f>IF(F629&gt;0,1,0)</f>
        <v>0</v>
      </c>
      <c r="I629" s="20">
        <f>(Tableau3[[#This Row],[Indicateur_Cas]]*50%)+(Tableau3[[#This Row],[Indicateur_Décés]]*50%)</f>
        <v>0.5</v>
      </c>
    </row>
    <row r="630" spans="1:9" x14ac:dyDescent="0.35">
      <c r="A630">
        <v>2025</v>
      </c>
      <c r="B630" t="s">
        <v>35</v>
      </c>
      <c r="C630" t="s">
        <v>12</v>
      </c>
      <c r="D630" t="s">
        <v>114</v>
      </c>
      <c r="G630">
        <f>IF(E630&gt;0,1,0)</f>
        <v>0</v>
      </c>
      <c r="H630">
        <f>IF(F630&gt;0,1,0)</f>
        <v>0</v>
      </c>
      <c r="I630" s="20">
        <f>(Tableau3[[#This Row],[Indicateur_Cas]]*50%)+(Tableau3[[#This Row],[Indicateur_Décés]]*50%)</f>
        <v>0</v>
      </c>
    </row>
    <row r="631" spans="1:9" x14ac:dyDescent="0.35">
      <c r="A631">
        <v>2025</v>
      </c>
      <c r="B631" t="s">
        <v>122</v>
      </c>
      <c r="C631" t="s">
        <v>12</v>
      </c>
      <c r="D631" t="s">
        <v>114</v>
      </c>
      <c r="E631">
        <v>36</v>
      </c>
      <c r="G631">
        <f>IF(E631&gt;0,1,0)</f>
        <v>1</v>
      </c>
      <c r="H631">
        <f>IF(F631&gt;0,1,0)</f>
        <v>0</v>
      </c>
      <c r="I631" s="20">
        <f>(Tableau3[[#This Row],[Indicateur_Cas]]*50%)+(Tableau3[[#This Row],[Indicateur_Décés]]*50%)</f>
        <v>0.5</v>
      </c>
    </row>
    <row r="632" spans="1:9" x14ac:dyDescent="0.35">
      <c r="A632">
        <v>2025</v>
      </c>
      <c r="B632" t="s">
        <v>123</v>
      </c>
      <c r="C632" t="s">
        <v>12</v>
      </c>
      <c r="D632" t="s">
        <v>114</v>
      </c>
      <c r="F632">
        <v>0</v>
      </c>
      <c r="G632">
        <f>IF(E632&gt;0,1,0)</f>
        <v>0</v>
      </c>
      <c r="H632">
        <f>IF(F632&gt;0,1,0)</f>
        <v>0</v>
      </c>
      <c r="I632" s="20">
        <f>(Tableau3[[#This Row],[Indicateur_Cas]]*50%)+(Tableau3[[#This Row],[Indicateur_Décés]]*50%)</f>
        <v>0</v>
      </c>
    </row>
    <row r="633" spans="1:9" x14ac:dyDescent="0.35">
      <c r="A633" s="5">
        <v>2026</v>
      </c>
      <c r="B633" t="s">
        <v>35</v>
      </c>
      <c r="C633" t="s">
        <v>26</v>
      </c>
      <c r="D633" t="s">
        <v>57</v>
      </c>
      <c r="G633">
        <f>IF(E633&gt;0,1,0)</f>
        <v>0</v>
      </c>
      <c r="H633">
        <f>IF(F633&gt;0,1,0)</f>
        <v>0</v>
      </c>
      <c r="I633" s="20">
        <f>(Tableau3[[#This Row],[Indicateur_Cas]]*50%)+(Tableau3[[#This Row],[Indicateur_Décés]]*50%)</f>
        <v>0</v>
      </c>
    </row>
    <row r="634" spans="1:9" x14ac:dyDescent="0.35">
      <c r="A634" s="5">
        <v>2026</v>
      </c>
      <c r="B634" t="s">
        <v>122</v>
      </c>
      <c r="C634" t="s">
        <v>26</v>
      </c>
      <c r="D634" t="s">
        <v>57</v>
      </c>
      <c r="G634">
        <f>IF(E634&gt;0,1,0)</f>
        <v>0</v>
      </c>
      <c r="H634">
        <f>IF(F634&gt;0,1,0)</f>
        <v>0</v>
      </c>
      <c r="I634" s="20">
        <f>(Tableau3[[#This Row],[Indicateur_Cas]]*50%)+(Tableau3[[#This Row],[Indicateur_Décés]]*50%)</f>
        <v>0</v>
      </c>
    </row>
    <row r="635" spans="1:9" x14ac:dyDescent="0.35">
      <c r="A635" s="5">
        <v>2026</v>
      </c>
      <c r="B635" t="s">
        <v>123</v>
      </c>
      <c r="C635" t="s">
        <v>26</v>
      </c>
      <c r="D635" t="s">
        <v>57</v>
      </c>
      <c r="G635">
        <f>IF(E635&gt;0,1,0)</f>
        <v>0</v>
      </c>
      <c r="H635">
        <f>IF(F635&gt;0,1,0)</f>
        <v>0</v>
      </c>
      <c r="I635" s="20">
        <f>(Tableau3[[#This Row],[Indicateur_Cas]]*50%)+(Tableau3[[#This Row],[Indicateur_Décés]]*50%)</f>
        <v>0</v>
      </c>
    </row>
    <row r="636" spans="1:9" x14ac:dyDescent="0.35">
      <c r="A636">
        <v>2026</v>
      </c>
      <c r="B636" t="s">
        <v>35</v>
      </c>
      <c r="C636" t="s">
        <v>26</v>
      </c>
      <c r="D636" t="s">
        <v>58</v>
      </c>
      <c r="G636">
        <f>IF(E636&gt;0,1,0)</f>
        <v>0</v>
      </c>
      <c r="H636">
        <f>IF(F636&gt;0,1,0)</f>
        <v>0</v>
      </c>
      <c r="I636" s="20">
        <f>(Tableau3[[#This Row],[Indicateur_Cas]]*50%)+(Tableau3[[#This Row],[Indicateur_Décés]]*50%)</f>
        <v>0</v>
      </c>
    </row>
    <row r="637" spans="1:9" x14ac:dyDescent="0.35">
      <c r="A637">
        <v>2026</v>
      </c>
      <c r="B637" t="s">
        <v>122</v>
      </c>
      <c r="C637" t="s">
        <v>26</v>
      </c>
      <c r="D637" t="s">
        <v>58</v>
      </c>
      <c r="G637">
        <f>IF(E637&gt;0,1,0)</f>
        <v>0</v>
      </c>
      <c r="H637">
        <f>IF(F637&gt;0,1,0)</f>
        <v>0</v>
      </c>
      <c r="I637" s="20">
        <f>(Tableau3[[#This Row],[Indicateur_Cas]]*50%)+(Tableau3[[#This Row],[Indicateur_Décés]]*50%)</f>
        <v>0</v>
      </c>
    </row>
    <row r="638" spans="1:9" x14ac:dyDescent="0.35">
      <c r="A638">
        <v>2026</v>
      </c>
      <c r="B638" t="s">
        <v>123</v>
      </c>
      <c r="C638" t="s">
        <v>26</v>
      </c>
      <c r="D638" t="s">
        <v>58</v>
      </c>
      <c r="G638">
        <f>IF(E638&gt;0,1,0)</f>
        <v>0</v>
      </c>
      <c r="H638">
        <f>IF(F638&gt;0,1,0)</f>
        <v>0</v>
      </c>
      <c r="I638" s="20">
        <f>(Tableau3[[#This Row],[Indicateur_Cas]]*50%)+(Tableau3[[#This Row],[Indicateur_Décés]]*50%)</f>
        <v>0</v>
      </c>
    </row>
    <row r="639" spans="1:9" x14ac:dyDescent="0.35">
      <c r="A639">
        <v>2026</v>
      </c>
      <c r="B639" t="s">
        <v>35</v>
      </c>
      <c r="C639" t="s">
        <v>26</v>
      </c>
      <c r="D639" t="s">
        <v>59</v>
      </c>
      <c r="G639">
        <f>IF(E639&gt;0,1,0)</f>
        <v>0</v>
      </c>
      <c r="H639">
        <f>IF(F639&gt;0,1,0)</f>
        <v>0</v>
      </c>
      <c r="I639" s="20">
        <f>(Tableau3[[#This Row],[Indicateur_Cas]]*50%)+(Tableau3[[#This Row],[Indicateur_Décés]]*50%)</f>
        <v>0</v>
      </c>
    </row>
    <row r="640" spans="1:9" x14ac:dyDescent="0.35">
      <c r="A640">
        <v>2026</v>
      </c>
      <c r="B640" t="s">
        <v>122</v>
      </c>
      <c r="C640" t="s">
        <v>26</v>
      </c>
      <c r="D640" t="s">
        <v>59</v>
      </c>
      <c r="G640">
        <f>IF(E640&gt;0,1,0)</f>
        <v>0</v>
      </c>
      <c r="H640">
        <f>IF(F640&gt;0,1,0)</f>
        <v>0</v>
      </c>
      <c r="I640" s="20">
        <f>(Tableau3[[#This Row],[Indicateur_Cas]]*50%)+(Tableau3[[#This Row],[Indicateur_Décés]]*50%)</f>
        <v>0</v>
      </c>
    </row>
    <row r="641" spans="1:9" x14ac:dyDescent="0.35">
      <c r="A641">
        <v>2026</v>
      </c>
      <c r="B641" t="s">
        <v>123</v>
      </c>
      <c r="C641" t="s">
        <v>26</v>
      </c>
      <c r="D641" t="s">
        <v>59</v>
      </c>
      <c r="G641">
        <f>IF(E641&gt;0,1,0)</f>
        <v>0</v>
      </c>
      <c r="H641">
        <f>IF(F641&gt;0,1,0)</f>
        <v>0</v>
      </c>
      <c r="I641" s="20">
        <f>(Tableau3[[#This Row],[Indicateur_Cas]]*50%)+(Tableau3[[#This Row],[Indicateur_Décés]]*50%)</f>
        <v>0</v>
      </c>
    </row>
    <row r="642" spans="1:9" x14ac:dyDescent="0.35">
      <c r="A642">
        <v>2026</v>
      </c>
      <c r="B642" t="s">
        <v>35</v>
      </c>
      <c r="C642" t="s">
        <v>17</v>
      </c>
      <c r="D642" t="s">
        <v>60</v>
      </c>
      <c r="G642">
        <f>IF(E642&gt;0,1,0)</f>
        <v>0</v>
      </c>
      <c r="H642">
        <f>IF(F642&gt;0,1,0)</f>
        <v>0</v>
      </c>
      <c r="I642" s="20">
        <f>(Tableau3[[#This Row],[Indicateur_Cas]]*50%)+(Tableau3[[#This Row],[Indicateur_Décés]]*50%)</f>
        <v>0</v>
      </c>
    </row>
    <row r="643" spans="1:9" x14ac:dyDescent="0.35">
      <c r="A643">
        <v>2026</v>
      </c>
      <c r="B643" t="s">
        <v>122</v>
      </c>
      <c r="C643" t="s">
        <v>17</v>
      </c>
      <c r="D643" t="s">
        <v>60</v>
      </c>
      <c r="G643">
        <f>IF(E643&gt;0,1,0)</f>
        <v>0</v>
      </c>
      <c r="H643">
        <f>IF(F643&gt;0,1,0)</f>
        <v>0</v>
      </c>
      <c r="I643" s="20">
        <f>(Tableau3[[#This Row],[Indicateur_Cas]]*50%)+(Tableau3[[#This Row],[Indicateur_Décés]]*50%)</f>
        <v>0</v>
      </c>
    </row>
    <row r="644" spans="1:9" x14ac:dyDescent="0.35">
      <c r="A644">
        <v>2026</v>
      </c>
      <c r="B644" t="s">
        <v>123</v>
      </c>
      <c r="C644" t="s">
        <v>17</v>
      </c>
      <c r="D644" t="s">
        <v>60</v>
      </c>
      <c r="G644">
        <f>IF(E644&gt;0,1,0)</f>
        <v>0</v>
      </c>
      <c r="H644">
        <f>IF(F644&gt;0,1,0)</f>
        <v>0</v>
      </c>
      <c r="I644" s="20">
        <f>(Tableau3[[#This Row],[Indicateur_Cas]]*50%)+(Tableau3[[#This Row],[Indicateur_Décés]]*50%)</f>
        <v>0</v>
      </c>
    </row>
    <row r="645" spans="1:9" x14ac:dyDescent="0.35">
      <c r="A645">
        <v>2026</v>
      </c>
      <c r="B645" t="s">
        <v>35</v>
      </c>
      <c r="C645" t="s">
        <v>17</v>
      </c>
      <c r="D645" t="s">
        <v>61</v>
      </c>
      <c r="G645">
        <f>IF(E645&gt;0,1,0)</f>
        <v>0</v>
      </c>
      <c r="H645">
        <f>IF(F645&gt;0,1,0)</f>
        <v>0</v>
      </c>
      <c r="I645" s="20">
        <f>(Tableau3[[#This Row],[Indicateur_Cas]]*50%)+(Tableau3[[#This Row],[Indicateur_Décés]]*50%)</f>
        <v>0</v>
      </c>
    </row>
    <row r="646" spans="1:9" x14ac:dyDescent="0.35">
      <c r="A646">
        <v>2026</v>
      </c>
      <c r="B646" t="s">
        <v>122</v>
      </c>
      <c r="C646" t="s">
        <v>17</v>
      </c>
      <c r="D646" t="s">
        <v>61</v>
      </c>
      <c r="G646">
        <f>IF(E646&gt;0,1,0)</f>
        <v>0</v>
      </c>
      <c r="H646">
        <f>IF(F646&gt;0,1,0)</f>
        <v>0</v>
      </c>
      <c r="I646" s="20">
        <f>(Tableau3[[#This Row],[Indicateur_Cas]]*50%)+(Tableau3[[#This Row],[Indicateur_Décés]]*50%)</f>
        <v>0</v>
      </c>
    </row>
    <row r="647" spans="1:9" x14ac:dyDescent="0.35">
      <c r="A647">
        <v>2026</v>
      </c>
      <c r="B647" t="s">
        <v>123</v>
      </c>
      <c r="C647" t="s">
        <v>17</v>
      </c>
      <c r="D647" t="s">
        <v>61</v>
      </c>
      <c r="G647">
        <f>IF(E647&gt;0,1,0)</f>
        <v>0</v>
      </c>
      <c r="H647">
        <f>IF(F647&gt;0,1,0)</f>
        <v>0</v>
      </c>
      <c r="I647" s="20">
        <f>(Tableau3[[#This Row],[Indicateur_Cas]]*50%)+(Tableau3[[#This Row],[Indicateur_Décés]]*50%)</f>
        <v>0</v>
      </c>
    </row>
    <row r="648" spans="1:9" x14ac:dyDescent="0.35">
      <c r="A648">
        <v>2026</v>
      </c>
      <c r="B648" t="s">
        <v>35</v>
      </c>
      <c r="C648" t="s">
        <v>17</v>
      </c>
      <c r="D648" t="s">
        <v>62</v>
      </c>
      <c r="G648">
        <f>IF(E648&gt;0,1,0)</f>
        <v>0</v>
      </c>
      <c r="H648">
        <f>IF(F648&gt;0,1,0)</f>
        <v>0</v>
      </c>
      <c r="I648" s="20">
        <f>(Tableau3[[#This Row],[Indicateur_Cas]]*50%)+(Tableau3[[#This Row],[Indicateur_Décés]]*50%)</f>
        <v>0</v>
      </c>
    </row>
    <row r="649" spans="1:9" x14ac:dyDescent="0.35">
      <c r="A649">
        <v>2026</v>
      </c>
      <c r="B649" t="s">
        <v>122</v>
      </c>
      <c r="C649" t="s">
        <v>17</v>
      </c>
      <c r="D649" t="s">
        <v>62</v>
      </c>
      <c r="G649">
        <f>IF(E649&gt;0,1,0)</f>
        <v>0</v>
      </c>
      <c r="H649">
        <f>IF(F649&gt;0,1,0)</f>
        <v>0</v>
      </c>
      <c r="I649" s="20">
        <f>(Tableau3[[#This Row],[Indicateur_Cas]]*50%)+(Tableau3[[#This Row],[Indicateur_Décés]]*50%)</f>
        <v>0</v>
      </c>
    </row>
    <row r="650" spans="1:9" x14ac:dyDescent="0.35">
      <c r="A650">
        <v>2026</v>
      </c>
      <c r="B650" t="s">
        <v>123</v>
      </c>
      <c r="C650" t="s">
        <v>17</v>
      </c>
      <c r="D650" t="s">
        <v>62</v>
      </c>
      <c r="G650">
        <f>IF(E650&gt;0,1,0)</f>
        <v>0</v>
      </c>
      <c r="H650">
        <f>IF(F650&gt;0,1,0)</f>
        <v>0</v>
      </c>
      <c r="I650" s="20">
        <f>(Tableau3[[#This Row],[Indicateur_Cas]]*50%)+(Tableau3[[#This Row],[Indicateur_Décés]]*50%)</f>
        <v>0</v>
      </c>
    </row>
    <row r="651" spans="1:9" x14ac:dyDescent="0.35">
      <c r="A651">
        <v>2026</v>
      </c>
      <c r="B651" t="s">
        <v>35</v>
      </c>
      <c r="C651" t="s">
        <v>20</v>
      </c>
      <c r="D651" t="s">
        <v>63</v>
      </c>
      <c r="G651">
        <f>IF(E651&gt;0,1,0)</f>
        <v>0</v>
      </c>
      <c r="H651">
        <f>IF(F651&gt;0,1,0)</f>
        <v>0</v>
      </c>
      <c r="I651" s="20">
        <f>(Tableau3[[#This Row],[Indicateur_Cas]]*50%)+(Tableau3[[#This Row],[Indicateur_Décés]]*50%)</f>
        <v>0</v>
      </c>
    </row>
    <row r="652" spans="1:9" x14ac:dyDescent="0.35">
      <c r="A652">
        <v>2026</v>
      </c>
      <c r="B652" t="s">
        <v>122</v>
      </c>
      <c r="C652" t="s">
        <v>20</v>
      </c>
      <c r="D652" t="s">
        <v>63</v>
      </c>
      <c r="G652">
        <f>IF(E652&gt;0,1,0)</f>
        <v>0</v>
      </c>
      <c r="H652">
        <f>IF(F652&gt;0,1,0)</f>
        <v>0</v>
      </c>
      <c r="I652" s="20">
        <f>(Tableau3[[#This Row],[Indicateur_Cas]]*50%)+(Tableau3[[#This Row],[Indicateur_Décés]]*50%)</f>
        <v>0</v>
      </c>
    </row>
    <row r="653" spans="1:9" x14ac:dyDescent="0.35">
      <c r="A653">
        <v>2026</v>
      </c>
      <c r="B653" t="s">
        <v>123</v>
      </c>
      <c r="C653" t="s">
        <v>20</v>
      </c>
      <c r="D653" t="s">
        <v>63</v>
      </c>
      <c r="G653">
        <f>IF(E653&gt;0,1,0)</f>
        <v>0</v>
      </c>
      <c r="H653">
        <f>IF(F653&gt;0,1,0)</f>
        <v>0</v>
      </c>
      <c r="I653" s="20">
        <f>(Tableau3[[#This Row],[Indicateur_Cas]]*50%)+(Tableau3[[#This Row],[Indicateur_Décés]]*50%)</f>
        <v>0</v>
      </c>
    </row>
    <row r="654" spans="1:9" x14ac:dyDescent="0.35">
      <c r="A654">
        <v>2026</v>
      </c>
      <c r="B654" t="s">
        <v>35</v>
      </c>
      <c r="C654" t="s">
        <v>20</v>
      </c>
      <c r="D654" t="s">
        <v>64</v>
      </c>
      <c r="G654">
        <f>IF(E654&gt;0,1,0)</f>
        <v>0</v>
      </c>
      <c r="H654">
        <f>IF(F654&gt;0,1,0)</f>
        <v>0</v>
      </c>
      <c r="I654" s="20">
        <f>(Tableau3[[#This Row],[Indicateur_Cas]]*50%)+(Tableau3[[#This Row],[Indicateur_Décés]]*50%)</f>
        <v>0</v>
      </c>
    </row>
    <row r="655" spans="1:9" x14ac:dyDescent="0.35">
      <c r="A655">
        <v>2026</v>
      </c>
      <c r="B655" t="s">
        <v>122</v>
      </c>
      <c r="C655" t="s">
        <v>20</v>
      </c>
      <c r="D655" t="s">
        <v>64</v>
      </c>
      <c r="G655">
        <f>IF(E655&gt;0,1,0)</f>
        <v>0</v>
      </c>
      <c r="H655">
        <f>IF(F655&gt;0,1,0)</f>
        <v>0</v>
      </c>
      <c r="I655" s="20">
        <f>(Tableau3[[#This Row],[Indicateur_Cas]]*50%)+(Tableau3[[#This Row],[Indicateur_Décés]]*50%)</f>
        <v>0</v>
      </c>
    </row>
    <row r="656" spans="1:9" x14ac:dyDescent="0.35">
      <c r="A656">
        <v>2026</v>
      </c>
      <c r="B656" t="s">
        <v>123</v>
      </c>
      <c r="C656" t="s">
        <v>20</v>
      </c>
      <c r="D656" t="s">
        <v>64</v>
      </c>
      <c r="G656">
        <f>IF(E656&gt;0,1,0)</f>
        <v>0</v>
      </c>
      <c r="H656">
        <f>IF(F656&gt;0,1,0)</f>
        <v>0</v>
      </c>
      <c r="I656" s="20">
        <f>(Tableau3[[#This Row],[Indicateur_Cas]]*50%)+(Tableau3[[#This Row],[Indicateur_Décés]]*50%)</f>
        <v>0</v>
      </c>
    </row>
    <row r="657" spans="1:9" x14ac:dyDescent="0.35">
      <c r="A657">
        <v>2026</v>
      </c>
      <c r="B657" t="s">
        <v>35</v>
      </c>
      <c r="C657" t="s">
        <v>28</v>
      </c>
      <c r="D657" t="s">
        <v>65</v>
      </c>
      <c r="G657">
        <f>IF(E657&gt;0,1,0)</f>
        <v>0</v>
      </c>
      <c r="H657">
        <f>IF(F657&gt;0,1,0)</f>
        <v>0</v>
      </c>
      <c r="I657" s="20">
        <f>(Tableau3[[#This Row],[Indicateur_Cas]]*50%)+(Tableau3[[#This Row],[Indicateur_Décés]]*50%)</f>
        <v>0</v>
      </c>
    </row>
    <row r="658" spans="1:9" x14ac:dyDescent="0.35">
      <c r="A658">
        <v>2026</v>
      </c>
      <c r="B658" t="s">
        <v>122</v>
      </c>
      <c r="C658" t="s">
        <v>28</v>
      </c>
      <c r="D658" t="s">
        <v>65</v>
      </c>
      <c r="G658">
        <f>IF(E658&gt;0,1,0)</f>
        <v>0</v>
      </c>
      <c r="H658">
        <f>IF(F658&gt;0,1,0)</f>
        <v>0</v>
      </c>
      <c r="I658" s="20">
        <f>(Tableau3[[#This Row],[Indicateur_Cas]]*50%)+(Tableau3[[#This Row],[Indicateur_Décés]]*50%)</f>
        <v>0</v>
      </c>
    </row>
    <row r="659" spans="1:9" x14ac:dyDescent="0.35">
      <c r="A659">
        <v>2026</v>
      </c>
      <c r="B659" t="s">
        <v>123</v>
      </c>
      <c r="C659" t="s">
        <v>28</v>
      </c>
      <c r="D659" t="s">
        <v>65</v>
      </c>
      <c r="G659">
        <f>IF(E659&gt;0,1,0)</f>
        <v>0</v>
      </c>
      <c r="H659">
        <f>IF(F659&gt;0,1,0)</f>
        <v>0</v>
      </c>
      <c r="I659" s="20">
        <f>(Tableau3[[#This Row],[Indicateur_Cas]]*50%)+(Tableau3[[#This Row],[Indicateur_Décés]]*50%)</f>
        <v>0</v>
      </c>
    </row>
    <row r="660" spans="1:9" x14ac:dyDescent="0.35">
      <c r="A660">
        <v>2026</v>
      </c>
      <c r="B660" t="s">
        <v>35</v>
      </c>
      <c r="C660" t="s">
        <v>28</v>
      </c>
      <c r="D660" t="s">
        <v>66</v>
      </c>
      <c r="G660">
        <f>IF(E660&gt;0,1,0)</f>
        <v>0</v>
      </c>
      <c r="H660">
        <f>IF(F660&gt;0,1,0)</f>
        <v>0</v>
      </c>
      <c r="I660" s="20">
        <f>(Tableau3[[#This Row],[Indicateur_Cas]]*50%)+(Tableau3[[#This Row],[Indicateur_Décés]]*50%)</f>
        <v>0</v>
      </c>
    </row>
    <row r="661" spans="1:9" x14ac:dyDescent="0.35">
      <c r="A661">
        <v>2026</v>
      </c>
      <c r="B661" t="s">
        <v>122</v>
      </c>
      <c r="C661" t="s">
        <v>28</v>
      </c>
      <c r="D661" t="s">
        <v>66</v>
      </c>
      <c r="G661">
        <f>IF(E661&gt;0,1,0)</f>
        <v>0</v>
      </c>
      <c r="H661">
        <f>IF(F661&gt;0,1,0)</f>
        <v>0</v>
      </c>
      <c r="I661" s="20">
        <f>(Tableau3[[#This Row],[Indicateur_Cas]]*50%)+(Tableau3[[#This Row],[Indicateur_Décés]]*50%)</f>
        <v>0</v>
      </c>
    </row>
    <row r="662" spans="1:9" x14ac:dyDescent="0.35">
      <c r="A662">
        <v>2026</v>
      </c>
      <c r="B662" t="s">
        <v>123</v>
      </c>
      <c r="C662" t="s">
        <v>28</v>
      </c>
      <c r="D662" t="s">
        <v>66</v>
      </c>
      <c r="G662">
        <f>IF(E662&gt;0,1,0)</f>
        <v>0</v>
      </c>
      <c r="H662">
        <f>IF(F662&gt;0,1,0)</f>
        <v>0</v>
      </c>
      <c r="I662" s="20">
        <f>(Tableau3[[#This Row],[Indicateur_Cas]]*50%)+(Tableau3[[#This Row],[Indicateur_Décés]]*50%)</f>
        <v>0</v>
      </c>
    </row>
    <row r="663" spans="1:9" x14ac:dyDescent="0.35">
      <c r="A663">
        <v>2026</v>
      </c>
      <c r="B663" t="s">
        <v>35</v>
      </c>
      <c r="C663" t="s">
        <v>28</v>
      </c>
      <c r="D663" t="s">
        <v>67</v>
      </c>
      <c r="G663">
        <f>IF(E663&gt;0,1,0)</f>
        <v>0</v>
      </c>
      <c r="H663">
        <f>IF(F663&gt;0,1,0)</f>
        <v>0</v>
      </c>
      <c r="I663" s="20">
        <f>(Tableau3[[#This Row],[Indicateur_Cas]]*50%)+(Tableau3[[#This Row],[Indicateur_Décés]]*50%)</f>
        <v>0</v>
      </c>
    </row>
    <row r="664" spans="1:9" x14ac:dyDescent="0.35">
      <c r="A664">
        <v>2026</v>
      </c>
      <c r="B664" t="s">
        <v>122</v>
      </c>
      <c r="C664" t="s">
        <v>28</v>
      </c>
      <c r="D664" t="s">
        <v>67</v>
      </c>
      <c r="G664">
        <f>IF(E664&gt;0,1,0)</f>
        <v>0</v>
      </c>
      <c r="H664">
        <f>IF(F664&gt;0,1,0)</f>
        <v>0</v>
      </c>
      <c r="I664" s="20">
        <f>(Tableau3[[#This Row],[Indicateur_Cas]]*50%)+(Tableau3[[#This Row],[Indicateur_Décés]]*50%)</f>
        <v>0</v>
      </c>
    </row>
    <row r="665" spans="1:9" x14ac:dyDescent="0.35">
      <c r="A665">
        <v>2026</v>
      </c>
      <c r="B665" t="s">
        <v>123</v>
      </c>
      <c r="C665" t="s">
        <v>28</v>
      </c>
      <c r="D665" t="s">
        <v>67</v>
      </c>
      <c r="G665">
        <f>IF(E665&gt;0,1,0)</f>
        <v>0</v>
      </c>
      <c r="H665">
        <f>IF(F665&gt;0,1,0)</f>
        <v>0</v>
      </c>
      <c r="I665" s="20">
        <f>(Tableau3[[#This Row],[Indicateur_Cas]]*50%)+(Tableau3[[#This Row],[Indicateur_Décés]]*50%)</f>
        <v>0</v>
      </c>
    </row>
    <row r="666" spans="1:9" x14ac:dyDescent="0.35">
      <c r="A666">
        <v>2026</v>
      </c>
      <c r="B666" t="s">
        <v>35</v>
      </c>
      <c r="C666" t="s">
        <v>21</v>
      </c>
      <c r="D666" t="s">
        <v>37</v>
      </c>
      <c r="G666">
        <f>IF(E666&gt;0,1,0)</f>
        <v>0</v>
      </c>
      <c r="H666">
        <f>IF(F666&gt;0,1,0)</f>
        <v>0</v>
      </c>
      <c r="I666" s="20">
        <f>(Tableau3[[#This Row],[Indicateur_Cas]]*50%)+(Tableau3[[#This Row],[Indicateur_Décés]]*50%)</f>
        <v>0</v>
      </c>
    </row>
    <row r="667" spans="1:9" x14ac:dyDescent="0.35">
      <c r="A667">
        <v>2026</v>
      </c>
      <c r="B667" t="s">
        <v>122</v>
      </c>
      <c r="C667" t="s">
        <v>21</v>
      </c>
      <c r="D667" t="s">
        <v>37</v>
      </c>
      <c r="G667">
        <f>IF(E667&gt;0,1,0)</f>
        <v>0</v>
      </c>
      <c r="H667">
        <f>IF(F667&gt;0,1,0)</f>
        <v>0</v>
      </c>
      <c r="I667" s="20">
        <f>(Tableau3[[#This Row],[Indicateur_Cas]]*50%)+(Tableau3[[#This Row],[Indicateur_Décés]]*50%)</f>
        <v>0</v>
      </c>
    </row>
    <row r="668" spans="1:9" x14ac:dyDescent="0.35">
      <c r="A668">
        <v>2026</v>
      </c>
      <c r="B668" t="s">
        <v>123</v>
      </c>
      <c r="C668" t="s">
        <v>21</v>
      </c>
      <c r="D668" t="s">
        <v>37</v>
      </c>
      <c r="G668">
        <f>IF(E668&gt;0,1,0)</f>
        <v>0</v>
      </c>
      <c r="H668">
        <f>IF(F668&gt;0,1,0)</f>
        <v>0</v>
      </c>
      <c r="I668" s="20">
        <f>(Tableau3[[#This Row],[Indicateur_Cas]]*50%)+(Tableau3[[#This Row],[Indicateur_Décés]]*50%)</f>
        <v>0</v>
      </c>
    </row>
    <row r="669" spans="1:9" x14ac:dyDescent="0.35">
      <c r="A669">
        <v>2026</v>
      </c>
      <c r="B669" t="s">
        <v>35</v>
      </c>
      <c r="C669" t="s">
        <v>21</v>
      </c>
      <c r="D669" t="s">
        <v>68</v>
      </c>
      <c r="G669">
        <f>IF(E669&gt;0,1,0)</f>
        <v>0</v>
      </c>
      <c r="H669">
        <f>IF(F669&gt;0,1,0)</f>
        <v>0</v>
      </c>
      <c r="I669" s="20">
        <f>(Tableau3[[#This Row],[Indicateur_Cas]]*50%)+(Tableau3[[#This Row],[Indicateur_Décés]]*50%)</f>
        <v>0</v>
      </c>
    </row>
    <row r="670" spans="1:9" x14ac:dyDescent="0.35">
      <c r="A670">
        <v>2026</v>
      </c>
      <c r="B670" t="s">
        <v>122</v>
      </c>
      <c r="C670" t="s">
        <v>21</v>
      </c>
      <c r="D670" t="s">
        <v>68</v>
      </c>
      <c r="G670">
        <f>IF(E670&gt;0,1,0)</f>
        <v>0</v>
      </c>
      <c r="H670">
        <f>IF(F670&gt;0,1,0)</f>
        <v>0</v>
      </c>
      <c r="I670" s="20">
        <f>(Tableau3[[#This Row],[Indicateur_Cas]]*50%)+(Tableau3[[#This Row],[Indicateur_Décés]]*50%)</f>
        <v>0</v>
      </c>
    </row>
    <row r="671" spans="1:9" x14ac:dyDescent="0.35">
      <c r="A671">
        <v>2026</v>
      </c>
      <c r="B671" t="s">
        <v>123</v>
      </c>
      <c r="C671" t="s">
        <v>21</v>
      </c>
      <c r="D671" t="s">
        <v>68</v>
      </c>
      <c r="G671">
        <f>IF(E671&gt;0,1,0)</f>
        <v>0</v>
      </c>
      <c r="H671">
        <f>IF(F671&gt;0,1,0)</f>
        <v>0</v>
      </c>
      <c r="I671" s="20">
        <f>(Tableau3[[#This Row],[Indicateur_Cas]]*50%)+(Tableau3[[#This Row],[Indicateur_Décés]]*50%)</f>
        <v>0</v>
      </c>
    </row>
    <row r="672" spans="1:9" x14ac:dyDescent="0.35">
      <c r="A672">
        <v>2026</v>
      </c>
      <c r="B672" t="s">
        <v>35</v>
      </c>
      <c r="C672" t="s">
        <v>27</v>
      </c>
      <c r="D672" t="s">
        <v>69</v>
      </c>
      <c r="G672">
        <f>IF(E672&gt;0,1,0)</f>
        <v>0</v>
      </c>
      <c r="H672">
        <f>IF(F672&gt;0,1,0)</f>
        <v>0</v>
      </c>
      <c r="I672" s="20">
        <f>(Tableau3[[#This Row],[Indicateur_Cas]]*50%)+(Tableau3[[#This Row],[Indicateur_Décés]]*50%)</f>
        <v>0</v>
      </c>
    </row>
    <row r="673" spans="1:9" x14ac:dyDescent="0.35">
      <c r="A673">
        <v>2026</v>
      </c>
      <c r="B673" t="s">
        <v>122</v>
      </c>
      <c r="C673" t="s">
        <v>27</v>
      </c>
      <c r="D673" t="s">
        <v>69</v>
      </c>
      <c r="G673">
        <f>IF(E673&gt;0,1,0)</f>
        <v>0</v>
      </c>
      <c r="H673">
        <f>IF(F673&gt;0,1,0)</f>
        <v>0</v>
      </c>
      <c r="I673" s="20">
        <f>(Tableau3[[#This Row],[Indicateur_Cas]]*50%)+(Tableau3[[#This Row],[Indicateur_Décés]]*50%)</f>
        <v>0</v>
      </c>
    </row>
    <row r="674" spans="1:9" x14ac:dyDescent="0.35">
      <c r="A674">
        <v>2026</v>
      </c>
      <c r="B674" t="s">
        <v>123</v>
      </c>
      <c r="C674" t="s">
        <v>27</v>
      </c>
      <c r="D674" t="s">
        <v>69</v>
      </c>
      <c r="G674">
        <f>IF(E674&gt;0,1,0)</f>
        <v>0</v>
      </c>
      <c r="H674">
        <f>IF(F674&gt;0,1,0)</f>
        <v>0</v>
      </c>
      <c r="I674" s="20">
        <f>(Tableau3[[#This Row],[Indicateur_Cas]]*50%)+(Tableau3[[#This Row],[Indicateur_Décés]]*50%)</f>
        <v>0</v>
      </c>
    </row>
    <row r="675" spans="1:9" x14ac:dyDescent="0.35">
      <c r="A675">
        <v>2026</v>
      </c>
      <c r="B675" t="s">
        <v>35</v>
      </c>
      <c r="C675" t="s">
        <v>27</v>
      </c>
      <c r="D675" t="s">
        <v>70</v>
      </c>
      <c r="G675">
        <f>IF(E675&gt;0,1,0)</f>
        <v>0</v>
      </c>
      <c r="H675">
        <f>IF(F675&gt;0,1,0)</f>
        <v>0</v>
      </c>
      <c r="I675" s="20">
        <f>(Tableau3[[#This Row],[Indicateur_Cas]]*50%)+(Tableau3[[#This Row],[Indicateur_Décés]]*50%)</f>
        <v>0</v>
      </c>
    </row>
    <row r="676" spans="1:9" x14ac:dyDescent="0.35">
      <c r="A676">
        <v>2026</v>
      </c>
      <c r="B676" t="s">
        <v>122</v>
      </c>
      <c r="C676" t="s">
        <v>27</v>
      </c>
      <c r="D676" t="s">
        <v>70</v>
      </c>
      <c r="G676">
        <f>IF(E676&gt;0,1,0)</f>
        <v>0</v>
      </c>
      <c r="H676">
        <f>IF(F676&gt;0,1,0)</f>
        <v>0</v>
      </c>
      <c r="I676" s="20">
        <f>(Tableau3[[#This Row],[Indicateur_Cas]]*50%)+(Tableau3[[#This Row],[Indicateur_Décés]]*50%)</f>
        <v>0</v>
      </c>
    </row>
    <row r="677" spans="1:9" x14ac:dyDescent="0.35">
      <c r="A677">
        <v>2026</v>
      </c>
      <c r="B677" t="s">
        <v>123</v>
      </c>
      <c r="C677" t="s">
        <v>27</v>
      </c>
      <c r="D677" t="s">
        <v>70</v>
      </c>
      <c r="G677">
        <f>IF(E677&gt;0,1,0)</f>
        <v>0</v>
      </c>
      <c r="H677">
        <f>IF(F677&gt;0,1,0)</f>
        <v>0</v>
      </c>
      <c r="I677" s="20">
        <f>(Tableau3[[#This Row],[Indicateur_Cas]]*50%)+(Tableau3[[#This Row],[Indicateur_Décés]]*50%)</f>
        <v>0</v>
      </c>
    </row>
    <row r="678" spans="1:9" x14ac:dyDescent="0.35">
      <c r="A678">
        <v>2026</v>
      </c>
      <c r="B678" t="s">
        <v>35</v>
      </c>
      <c r="C678" t="s">
        <v>38</v>
      </c>
      <c r="D678" t="s">
        <v>71</v>
      </c>
      <c r="G678">
        <f>IF(E678&gt;0,1,0)</f>
        <v>0</v>
      </c>
      <c r="H678">
        <f>IF(F678&gt;0,1,0)</f>
        <v>0</v>
      </c>
      <c r="I678" s="20">
        <f>(Tableau3[[#This Row],[Indicateur_Cas]]*50%)+(Tableau3[[#This Row],[Indicateur_Décés]]*50%)</f>
        <v>0</v>
      </c>
    </row>
    <row r="679" spans="1:9" x14ac:dyDescent="0.35">
      <c r="A679">
        <v>2026</v>
      </c>
      <c r="B679" t="s">
        <v>122</v>
      </c>
      <c r="C679" t="s">
        <v>38</v>
      </c>
      <c r="D679" t="s">
        <v>71</v>
      </c>
      <c r="G679">
        <f>IF(E679&gt;0,1,0)</f>
        <v>0</v>
      </c>
      <c r="H679">
        <f>IF(F679&gt;0,1,0)</f>
        <v>0</v>
      </c>
      <c r="I679" s="20">
        <f>(Tableau3[[#This Row],[Indicateur_Cas]]*50%)+(Tableau3[[#This Row],[Indicateur_Décés]]*50%)</f>
        <v>0</v>
      </c>
    </row>
    <row r="680" spans="1:9" x14ac:dyDescent="0.35">
      <c r="A680">
        <v>2026</v>
      </c>
      <c r="B680" t="s">
        <v>123</v>
      </c>
      <c r="C680" t="s">
        <v>38</v>
      </c>
      <c r="D680" t="s">
        <v>71</v>
      </c>
      <c r="G680">
        <f>IF(E680&gt;0,1,0)</f>
        <v>0</v>
      </c>
      <c r="H680">
        <f>IF(F680&gt;0,1,0)</f>
        <v>0</v>
      </c>
      <c r="I680" s="20">
        <f>(Tableau3[[#This Row],[Indicateur_Cas]]*50%)+(Tableau3[[#This Row],[Indicateur_Décés]]*50%)</f>
        <v>0</v>
      </c>
    </row>
    <row r="681" spans="1:9" x14ac:dyDescent="0.35">
      <c r="A681">
        <v>2026</v>
      </c>
      <c r="B681" t="s">
        <v>35</v>
      </c>
      <c r="C681" t="s">
        <v>38</v>
      </c>
      <c r="D681" t="s">
        <v>72</v>
      </c>
      <c r="G681">
        <f>IF(E681&gt;0,1,0)</f>
        <v>0</v>
      </c>
      <c r="H681">
        <f>IF(F681&gt;0,1,0)</f>
        <v>0</v>
      </c>
      <c r="I681" s="20">
        <f>(Tableau3[[#This Row],[Indicateur_Cas]]*50%)+(Tableau3[[#This Row],[Indicateur_Décés]]*50%)</f>
        <v>0</v>
      </c>
    </row>
    <row r="682" spans="1:9" x14ac:dyDescent="0.35">
      <c r="A682">
        <v>2026</v>
      </c>
      <c r="B682" t="s">
        <v>122</v>
      </c>
      <c r="C682" t="s">
        <v>38</v>
      </c>
      <c r="D682" t="s">
        <v>72</v>
      </c>
      <c r="G682">
        <f>IF(E682&gt;0,1,0)</f>
        <v>0</v>
      </c>
      <c r="H682">
        <f>IF(F682&gt;0,1,0)</f>
        <v>0</v>
      </c>
      <c r="I682" s="20">
        <f>(Tableau3[[#This Row],[Indicateur_Cas]]*50%)+(Tableau3[[#This Row],[Indicateur_Décés]]*50%)</f>
        <v>0</v>
      </c>
    </row>
    <row r="683" spans="1:9" x14ac:dyDescent="0.35">
      <c r="A683">
        <v>2026</v>
      </c>
      <c r="B683" t="s">
        <v>123</v>
      </c>
      <c r="C683" t="s">
        <v>38</v>
      </c>
      <c r="D683" t="s">
        <v>72</v>
      </c>
      <c r="G683">
        <f>IF(E683&gt;0,1,0)</f>
        <v>0</v>
      </c>
      <c r="H683">
        <f>IF(F683&gt;0,1,0)</f>
        <v>0</v>
      </c>
      <c r="I683" s="20">
        <f>(Tableau3[[#This Row],[Indicateur_Cas]]*50%)+(Tableau3[[#This Row],[Indicateur_Décés]]*50%)</f>
        <v>0</v>
      </c>
    </row>
    <row r="684" spans="1:9" x14ac:dyDescent="0.35">
      <c r="A684">
        <v>2026</v>
      </c>
      <c r="B684" t="s">
        <v>35</v>
      </c>
      <c r="C684" t="s">
        <v>38</v>
      </c>
      <c r="D684" t="s">
        <v>73</v>
      </c>
      <c r="G684">
        <f>IF(E684&gt;0,1,0)</f>
        <v>0</v>
      </c>
      <c r="H684">
        <f>IF(F684&gt;0,1,0)</f>
        <v>0</v>
      </c>
      <c r="I684" s="20">
        <f>(Tableau3[[#This Row],[Indicateur_Cas]]*50%)+(Tableau3[[#This Row],[Indicateur_Décés]]*50%)</f>
        <v>0</v>
      </c>
    </row>
    <row r="685" spans="1:9" x14ac:dyDescent="0.35">
      <c r="A685">
        <v>2026</v>
      </c>
      <c r="B685" t="s">
        <v>122</v>
      </c>
      <c r="C685" t="s">
        <v>38</v>
      </c>
      <c r="D685" t="s">
        <v>73</v>
      </c>
      <c r="G685">
        <f>IF(E685&gt;0,1,0)</f>
        <v>0</v>
      </c>
      <c r="H685">
        <f>IF(F685&gt;0,1,0)</f>
        <v>0</v>
      </c>
      <c r="I685" s="20">
        <f>(Tableau3[[#This Row],[Indicateur_Cas]]*50%)+(Tableau3[[#This Row],[Indicateur_Décés]]*50%)</f>
        <v>0</v>
      </c>
    </row>
    <row r="686" spans="1:9" x14ac:dyDescent="0.35">
      <c r="A686">
        <v>2026</v>
      </c>
      <c r="B686" t="s">
        <v>123</v>
      </c>
      <c r="C686" t="s">
        <v>38</v>
      </c>
      <c r="D686" t="s">
        <v>73</v>
      </c>
      <c r="G686">
        <f>IF(E686&gt;0,1,0)</f>
        <v>0</v>
      </c>
      <c r="H686">
        <f>IF(F686&gt;0,1,0)</f>
        <v>0</v>
      </c>
      <c r="I686" s="20">
        <f>(Tableau3[[#This Row],[Indicateur_Cas]]*50%)+(Tableau3[[#This Row],[Indicateur_Décés]]*50%)</f>
        <v>0</v>
      </c>
    </row>
    <row r="687" spans="1:9" x14ac:dyDescent="0.35">
      <c r="A687">
        <v>2026</v>
      </c>
      <c r="B687" t="s">
        <v>35</v>
      </c>
      <c r="C687" t="s">
        <v>38</v>
      </c>
      <c r="D687" t="s">
        <v>39</v>
      </c>
      <c r="G687">
        <f>IF(E687&gt;0,1,0)</f>
        <v>0</v>
      </c>
      <c r="H687">
        <f>IF(F687&gt;0,1,0)</f>
        <v>0</v>
      </c>
      <c r="I687" s="20">
        <f>(Tableau3[[#This Row],[Indicateur_Cas]]*50%)+(Tableau3[[#This Row],[Indicateur_Décés]]*50%)</f>
        <v>0</v>
      </c>
    </row>
    <row r="688" spans="1:9" x14ac:dyDescent="0.35">
      <c r="A688">
        <v>2026</v>
      </c>
      <c r="B688" t="s">
        <v>122</v>
      </c>
      <c r="C688" t="s">
        <v>38</v>
      </c>
      <c r="D688" t="s">
        <v>39</v>
      </c>
      <c r="G688">
        <f>IF(E688&gt;0,1,0)</f>
        <v>0</v>
      </c>
      <c r="H688">
        <f>IF(F688&gt;0,1,0)</f>
        <v>0</v>
      </c>
      <c r="I688" s="20">
        <f>(Tableau3[[#This Row],[Indicateur_Cas]]*50%)+(Tableau3[[#This Row],[Indicateur_Décés]]*50%)</f>
        <v>0</v>
      </c>
    </row>
    <row r="689" spans="1:9" x14ac:dyDescent="0.35">
      <c r="A689">
        <v>2026</v>
      </c>
      <c r="B689" t="s">
        <v>123</v>
      </c>
      <c r="C689" t="s">
        <v>38</v>
      </c>
      <c r="D689" t="s">
        <v>39</v>
      </c>
      <c r="G689">
        <f>IF(E689&gt;0,1,0)</f>
        <v>0</v>
      </c>
      <c r="H689">
        <f>IF(F689&gt;0,1,0)</f>
        <v>0</v>
      </c>
      <c r="I689" s="20">
        <f>(Tableau3[[#This Row],[Indicateur_Cas]]*50%)+(Tableau3[[#This Row],[Indicateur_Décés]]*50%)</f>
        <v>0</v>
      </c>
    </row>
    <row r="690" spans="1:9" x14ac:dyDescent="0.35">
      <c r="A690">
        <v>2026</v>
      </c>
      <c r="B690" t="s">
        <v>35</v>
      </c>
      <c r="C690" t="s">
        <v>25</v>
      </c>
      <c r="D690" t="s">
        <v>74</v>
      </c>
      <c r="G690">
        <f>IF(E690&gt;0,1,0)</f>
        <v>0</v>
      </c>
      <c r="H690">
        <f>IF(F690&gt;0,1,0)</f>
        <v>0</v>
      </c>
      <c r="I690" s="20">
        <f>(Tableau3[[#This Row],[Indicateur_Cas]]*50%)+(Tableau3[[#This Row],[Indicateur_Décés]]*50%)</f>
        <v>0</v>
      </c>
    </row>
    <row r="691" spans="1:9" x14ac:dyDescent="0.35">
      <c r="A691">
        <v>2026</v>
      </c>
      <c r="B691" t="s">
        <v>122</v>
      </c>
      <c r="C691" t="s">
        <v>25</v>
      </c>
      <c r="D691" t="s">
        <v>74</v>
      </c>
      <c r="G691">
        <f>IF(E691&gt;0,1,0)</f>
        <v>0</v>
      </c>
      <c r="H691">
        <f>IF(F691&gt;0,1,0)</f>
        <v>0</v>
      </c>
      <c r="I691" s="20">
        <f>(Tableau3[[#This Row],[Indicateur_Cas]]*50%)+(Tableau3[[#This Row],[Indicateur_Décés]]*50%)</f>
        <v>0</v>
      </c>
    </row>
    <row r="692" spans="1:9" x14ac:dyDescent="0.35">
      <c r="A692">
        <v>2026</v>
      </c>
      <c r="B692" t="s">
        <v>123</v>
      </c>
      <c r="C692" t="s">
        <v>25</v>
      </c>
      <c r="D692" t="s">
        <v>74</v>
      </c>
      <c r="G692">
        <f>IF(E692&gt;0,1,0)</f>
        <v>0</v>
      </c>
      <c r="H692">
        <f>IF(F692&gt;0,1,0)</f>
        <v>0</v>
      </c>
      <c r="I692" s="20">
        <f>(Tableau3[[#This Row],[Indicateur_Cas]]*50%)+(Tableau3[[#This Row],[Indicateur_Décés]]*50%)</f>
        <v>0</v>
      </c>
    </row>
    <row r="693" spans="1:9" x14ac:dyDescent="0.35">
      <c r="A693">
        <v>2026</v>
      </c>
      <c r="B693" t="s">
        <v>35</v>
      </c>
      <c r="C693" t="s">
        <v>25</v>
      </c>
      <c r="D693" t="s">
        <v>75</v>
      </c>
      <c r="E693">
        <v>168</v>
      </c>
      <c r="F693">
        <v>5</v>
      </c>
      <c r="G693">
        <f>IF(E693&gt;0,1,0)</f>
        <v>1</v>
      </c>
      <c r="H693">
        <f>IF(F693&gt;0,1,0)</f>
        <v>1</v>
      </c>
      <c r="I693" s="20">
        <f>(Tableau3[[#This Row],[Indicateur_Cas]]*50%)+(Tableau3[[#This Row],[Indicateur_Décés]]*50%)</f>
        <v>1</v>
      </c>
    </row>
    <row r="694" spans="1:9" x14ac:dyDescent="0.35">
      <c r="A694">
        <v>2026</v>
      </c>
      <c r="B694" t="s">
        <v>122</v>
      </c>
      <c r="C694" t="s">
        <v>25</v>
      </c>
      <c r="D694" t="s">
        <v>75</v>
      </c>
      <c r="G694">
        <f>IF(E694&gt;0,1,0)</f>
        <v>0</v>
      </c>
      <c r="H694">
        <f>IF(F694&gt;0,1,0)</f>
        <v>0</v>
      </c>
      <c r="I694" s="20">
        <f>(Tableau3[[#This Row],[Indicateur_Cas]]*50%)+(Tableau3[[#This Row],[Indicateur_Décés]]*50%)</f>
        <v>0</v>
      </c>
    </row>
    <row r="695" spans="1:9" x14ac:dyDescent="0.35">
      <c r="A695">
        <v>2026</v>
      </c>
      <c r="B695" t="s">
        <v>123</v>
      </c>
      <c r="C695" t="s">
        <v>25</v>
      </c>
      <c r="D695" t="s">
        <v>75</v>
      </c>
      <c r="G695">
        <f>IF(E695&gt;0,1,0)</f>
        <v>0</v>
      </c>
      <c r="H695">
        <f>IF(F695&gt;0,1,0)</f>
        <v>0</v>
      </c>
      <c r="I695" s="20">
        <f>(Tableau3[[#This Row],[Indicateur_Cas]]*50%)+(Tableau3[[#This Row],[Indicateur_Décés]]*50%)</f>
        <v>0</v>
      </c>
    </row>
    <row r="696" spans="1:9" x14ac:dyDescent="0.35">
      <c r="A696">
        <v>2026</v>
      </c>
      <c r="B696" t="s">
        <v>35</v>
      </c>
      <c r="C696" t="s">
        <v>25</v>
      </c>
      <c r="D696" t="s">
        <v>76</v>
      </c>
      <c r="G696">
        <f>IF(E696&gt;0,1,0)</f>
        <v>0</v>
      </c>
      <c r="H696">
        <f>IF(F696&gt;0,1,0)</f>
        <v>0</v>
      </c>
      <c r="I696" s="20">
        <f>(Tableau3[[#This Row],[Indicateur_Cas]]*50%)+(Tableau3[[#This Row],[Indicateur_Décés]]*50%)</f>
        <v>0</v>
      </c>
    </row>
    <row r="697" spans="1:9" x14ac:dyDescent="0.35">
      <c r="A697">
        <v>2026</v>
      </c>
      <c r="B697" t="s">
        <v>122</v>
      </c>
      <c r="C697" t="s">
        <v>25</v>
      </c>
      <c r="D697" t="s">
        <v>76</v>
      </c>
      <c r="G697">
        <f>IF(E697&gt;0,1,0)</f>
        <v>0</v>
      </c>
      <c r="H697">
        <f>IF(F697&gt;0,1,0)</f>
        <v>0</v>
      </c>
      <c r="I697" s="20">
        <f>(Tableau3[[#This Row],[Indicateur_Cas]]*50%)+(Tableau3[[#This Row],[Indicateur_Décés]]*50%)</f>
        <v>0</v>
      </c>
    </row>
    <row r="698" spans="1:9" x14ac:dyDescent="0.35">
      <c r="A698">
        <v>2026</v>
      </c>
      <c r="B698" t="s">
        <v>123</v>
      </c>
      <c r="C698" t="s">
        <v>25</v>
      </c>
      <c r="D698" t="s">
        <v>76</v>
      </c>
      <c r="G698">
        <f>IF(E698&gt;0,1,0)</f>
        <v>0</v>
      </c>
      <c r="H698">
        <f>IF(F698&gt;0,1,0)</f>
        <v>0</v>
      </c>
      <c r="I698" s="20">
        <f>(Tableau3[[#This Row],[Indicateur_Cas]]*50%)+(Tableau3[[#This Row],[Indicateur_Décés]]*50%)</f>
        <v>0</v>
      </c>
    </row>
    <row r="699" spans="1:9" x14ac:dyDescent="0.35">
      <c r="A699">
        <v>2026</v>
      </c>
      <c r="B699" t="s">
        <v>35</v>
      </c>
      <c r="C699" t="s">
        <v>24</v>
      </c>
      <c r="D699" t="s">
        <v>77</v>
      </c>
      <c r="G699">
        <f>IF(E699&gt;0,1,0)</f>
        <v>0</v>
      </c>
      <c r="H699">
        <f>IF(F699&gt;0,1,0)</f>
        <v>0</v>
      </c>
      <c r="I699" s="20">
        <f>(Tableau3[[#This Row],[Indicateur_Cas]]*50%)+(Tableau3[[#This Row],[Indicateur_Décés]]*50%)</f>
        <v>0</v>
      </c>
    </row>
    <row r="700" spans="1:9" x14ac:dyDescent="0.35">
      <c r="A700">
        <v>2026</v>
      </c>
      <c r="B700" t="s">
        <v>122</v>
      </c>
      <c r="C700" t="s">
        <v>24</v>
      </c>
      <c r="D700" t="s">
        <v>77</v>
      </c>
      <c r="G700">
        <f>IF(E700&gt;0,1,0)</f>
        <v>0</v>
      </c>
      <c r="H700">
        <f>IF(F700&gt;0,1,0)</f>
        <v>0</v>
      </c>
      <c r="I700" s="20">
        <f>(Tableau3[[#This Row],[Indicateur_Cas]]*50%)+(Tableau3[[#This Row],[Indicateur_Décés]]*50%)</f>
        <v>0</v>
      </c>
    </row>
    <row r="701" spans="1:9" x14ac:dyDescent="0.35">
      <c r="A701">
        <v>2026</v>
      </c>
      <c r="B701" t="s">
        <v>123</v>
      </c>
      <c r="C701" t="s">
        <v>24</v>
      </c>
      <c r="D701" t="s">
        <v>77</v>
      </c>
      <c r="G701">
        <f>IF(E701&gt;0,1,0)</f>
        <v>0</v>
      </c>
      <c r="H701">
        <f>IF(F701&gt;0,1,0)</f>
        <v>0</v>
      </c>
      <c r="I701" s="20">
        <f>(Tableau3[[#This Row],[Indicateur_Cas]]*50%)+(Tableau3[[#This Row],[Indicateur_Décés]]*50%)</f>
        <v>0</v>
      </c>
    </row>
    <row r="702" spans="1:9" x14ac:dyDescent="0.35">
      <c r="A702">
        <v>2026</v>
      </c>
      <c r="B702" t="s">
        <v>35</v>
      </c>
      <c r="C702" t="s">
        <v>24</v>
      </c>
      <c r="D702" t="s">
        <v>78</v>
      </c>
      <c r="G702">
        <f>IF(E702&gt;0,1,0)</f>
        <v>0</v>
      </c>
      <c r="H702">
        <f>IF(F702&gt;0,1,0)</f>
        <v>0</v>
      </c>
      <c r="I702" s="20">
        <f>(Tableau3[[#This Row],[Indicateur_Cas]]*50%)+(Tableau3[[#This Row],[Indicateur_Décés]]*50%)</f>
        <v>0</v>
      </c>
    </row>
    <row r="703" spans="1:9" x14ac:dyDescent="0.35">
      <c r="A703">
        <v>2026</v>
      </c>
      <c r="B703" t="s">
        <v>122</v>
      </c>
      <c r="C703" t="s">
        <v>24</v>
      </c>
      <c r="D703" t="s">
        <v>78</v>
      </c>
      <c r="G703">
        <f>IF(E703&gt;0,1,0)</f>
        <v>0</v>
      </c>
      <c r="H703">
        <f>IF(F703&gt;0,1,0)</f>
        <v>0</v>
      </c>
      <c r="I703" s="20">
        <f>(Tableau3[[#This Row],[Indicateur_Cas]]*50%)+(Tableau3[[#This Row],[Indicateur_Décés]]*50%)</f>
        <v>0</v>
      </c>
    </row>
    <row r="704" spans="1:9" x14ac:dyDescent="0.35">
      <c r="A704">
        <v>2026</v>
      </c>
      <c r="B704" t="s">
        <v>123</v>
      </c>
      <c r="C704" t="s">
        <v>24</v>
      </c>
      <c r="D704" t="s">
        <v>78</v>
      </c>
      <c r="G704">
        <f>IF(E704&gt;0,1,0)</f>
        <v>0</v>
      </c>
      <c r="H704">
        <f>IF(F704&gt;0,1,0)</f>
        <v>0</v>
      </c>
      <c r="I704" s="20">
        <f>(Tableau3[[#This Row],[Indicateur_Cas]]*50%)+(Tableau3[[#This Row],[Indicateur_Décés]]*50%)</f>
        <v>0</v>
      </c>
    </row>
    <row r="705" spans="1:9" x14ac:dyDescent="0.35">
      <c r="A705">
        <v>2026</v>
      </c>
      <c r="B705" t="s">
        <v>35</v>
      </c>
      <c r="C705" t="s">
        <v>24</v>
      </c>
      <c r="D705" t="s">
        <v>79</v>
      </c>
      <c r="G705">
        <f>IF(E705&gt;0,1,0)</f>
        <v>0</v>
      </c>
      <c r="H705">
        <f>IF(F705&gt;0,1,0)</f>
        <v>0</v>
      </c>
      <c r="I705" s="20">
        <f>(Tableau3[[#This Row],[Indicateur_Cas]]*50%)+(Tableau3[[#This Row],[Indicateur_Décés]]*50%)</f>
        <v>0</v>
      </c>
    </row>
    <row r="706" spans="1:9" x14ac:dyDescent="0.35">
      <c r="A706">
        <v>2026</v>
      </c>
      <c r="B706" t="s">
        <v>122</v>
      </c>
      <c r="C706" t="s">
        <v>24</v>
      </c>
      <c r="D706" t="s">
        <v>79</v>
      </c>
      <c r="G706">
        <f>IF(E706&gt;0,1,0)</f>
        <v>0</v>
      </c>
      <c r="H706">
        <f>IF(F706&gt;0,1,0)</f>
        <v>0</v>
      </c>
      <c r="I706" s="20">
        <f>(Tableau3[[#This Row],[Indicateur_Cas]]*50%)+(Tableau3[[#This Row],[Indicateur_Décés]]*50%)</f>
        <v>0</v>
      </c>
    </row>
    <row r="707" spans="1:9" x14ac:dyDescent="0.35">
      <c r="A707">
        <v>2026</v>
      </c>
      <c r="B707" t="s">
        <v>123</v>
      </c>
      <c r="C707" t="s">
        <v>24</v>
      </c>
      <c r="D707" t="s">
        <v>79</v>
      </c>
      <c r="G707">
        <f>IF(E707&gt;0,1,0)</f>
        <v>0</v>
      </c>
      <c r="H707">
        <f>IF(F707&gt;0,1,0)</f>
        <v>0</v>
      </c>
      <c r="I707" s="20">
        <f>(Tableau3[[#This Row],[Indicateur_Cas]]*50%)+(Tableau3[[#This Row],[Indicateur_Décés]]*50%)</f>
        <v>0</v>
      </c>
    </row>
    <row r="708" spans="1:9" x14ac:dyDescent="0.35">
      <c r="A708">
        <v>2026</v>
      </c>
      <c r="B708" t="s">
        <v>35</v>
      </c>
      <c r="C708" t="s">
        <v>14</v>
      </c>
      <c r="D708" t="s">
        <v>40</v>
      </c>
      <c r="E708">
        <f>83+24</f>
        <v>107</v>
      </c>
      <c r="F708">
        <f>1+2</f>
        <v>3</v>
      </c>
      <c r="G708">
        <f>IF(E708&gt;0,1,0)</f>
        <v>1</v>
      </c>
      <c r="H708">
        <f>IF(F708&gt;0,1,0)</f>
        <v>1</v>
      </c>
      <c r="I708" s="20">
        <f>(Tableau3[[#This Row],[Indicateur_Cas]]*50%)+(Tableau3[[#This Row],[Indicateur_Décés]]*50%)</f>
        <v>1</v>
      </c>
    </row>
    <row r="709" spans="1:9" x14ac:dyDescent="0.35">
      <c r="A709">
        <v>2026</v>
      </c>
      <c r="B709" t="s">
        <v>122</v>
      </c>
      <c r="C709" t="s">
        <v>14</v>
      </c>
      <c r="D709" t="s">
        <v>40</v>
      </c>
      <c r="G709">
        <f>IF(E709&gt;0,1,0)</f>
        <v>0</v>
      </c>
      <c r="H709">
        <f>IF(F709&gt;0,1,0)</f>
        <v>0</v>
      </c>
      <c r="I709" s="20">
        <f>(Tableau3[[#This Row],[Indicateur_Cas]]*50%)+(Tableau3[[#This Row],[Indicateur_Décés]]*50%)</f>
        <v>0</v>
      </c>
    </row>
    <row r="710" spans="1:9" x14ac:dyDescent="0.35">
      <c r="A710">
        <v>2026</v>
      </c>
      <c r="B710" t="s">
        <v>123</v>
      </c>
      <c r="C710" t="s">
        <v>14</v>
      </c>
      <c r="D710" t="s">
        <v>40</v>
      </c>
      <c r="G710">
        <f>IF(E710&gt;0,1,0)</f>
        <v>0</v>
      </c>
      <c r="H710">
        <f>IF(F710&gt;0,1,0)</f>
        <v>0</v>
      </c>
      <c r="I710" s="20">
        <f>(Tableau3[[#This Row],[Indicateur_Cas]]*50%)+(Tableau3[[#This Row],[Indicateur_Décés]]*50%)</f>
        <v>0</v>
      </c>
    </row>
    <row r="711" spans="1:9" x14ac:dyDescent="0.35">
      <c r="A711">
        <v>2026</v>
      </c>
      <c r="B711" t="s">
        <v>35</v>
      </c>
      <c r="C711" t="s">
        <v>14</v>
      </c>
      <c r="D711" t="s">
        <v>41</v>
      </c>
      <c r="E711">
        <f>19+92</f>
        <v>111</v>
      </c>
      <c r="F711">
        <f>3+2</f>
        <v>5</v>
      </c>
      <c r="G711">
        <f>IF(E711&gt;0,1,0)</f>
        <v>1</v>
      </c>
      <c r="H711">
        <f>IF(F711&gt;0,1,0)</f>
        <v>1</v>
      </c>
      <c r="I711" s="20">
        <f>(Tableau3[[#This Row],[Indicateur_Cas]]*50%)+(Tableau3[[#This Row],[Indicateur_Décés]]*50%)</f>
        <v>1</v>
      </c>
    </row>
    <row r="712" spans="1:9" x14ac:dyDescent="0.35">
      <c r="A712">
        <v>2026</v>
      </c>
      <c r="B712" t="s">
        <v>122</v>
      </c>
      <c r="C712" t="s">
        <v>14</v>
      </c>
      <c r="D712" t="s">
        <v>41</v>
      </c>
      <c r="G712">
        <f>IF(E712&gt;0,1,0)</f>
        <v>0</v>
      </c>
      <c r="H712">
        <f>IF(F712&gt;0,1,0)</f>
        <v>0</v>
      </c>
      <c r="I712" s="20">
        <f>(Tableau3[[#This Row],[Indicateur_Cas]]*50%)+(Tableau3[[#This Row],[Indicateur_Décés]]*50%)</f>
        <v>0</v>
      </c>
    </row>
    <row r="713" spans="1:9" x14ac:dyDescent="0.35">
      <c r="A713">
        <v>2026</v>
      </c>
      <c r="B713" t="s">
        <v>123</v>
      </c>
      <c r="C713" t="s">
        <v>14</v>
      </c>
      <c r="D713" t="s">
        <v>41</v>
      </c>
      <c r="G713">
        <f>IF(E713&gt;0,1,0)</f>
        <v>0</v>
      </c>
      <c r="H713">
        <f>IF(F713&gt;0,1,0)</f>
        <v>0</v>
      </c>
      <c r="I713" s="20">
        <f>(Tableau3[[#This Row],[Indicateur_Cas]]*50%)+(Tableau3[[#This Row],[Indicateur_Décés]]*50%)</f>
        <v>0</v>
      </c>
    </row>
    <row r="714" spans="1:9" x14ac:dyDescent="0.35">
      <c r="A714">
        <v>2026</v>
      </c>
      <c r="B714" t="s">
        <v>35</v>
      </c>
      <c r="C714" t="s">
        <v>14</v>
      </c>
      <c r="D714" t="s">
        <v>42</v>
      </c>
      <c r="G714">
        <f>IF(E714&gt;0,1,0)</f>
        <v>0</v>
      </c>
      <c r="H714">
        <f>IF(F714&gt;0,1,0)</f>
        <v>0</v>
      </c>
      <c r="I714" s="20">
        <f>(Tableau3[[#This Row],[Indicateur_Cas]]*50%)+(Tableau3[[#This Row],[Indicateur_Décés]]*50%)</f>
        <v>0</v>
      </c>
    </row>
    <row r="715" spans="1:9" x14ac:dyDescent="0.35">
      <c r="A715">
        <v>2026</v>
      </c>
      <c r="B715" t="s">
        <v>122</v>
      </c>
      <c r="C715" t="s">
        <v>14</v>
      </c>
      <c r="D715" t="s">
        <v>42</v>
      </c>
      <c r="G715">
        <f>IF(E715&gt;0,1,0)</f>
        <v>0</v>
      </c>
      <c r="H715">
        <f>IF(F715&gt;0,1,0)</f>
        <v>0</v>
      </c>
      <c r="I715" s="20">
        <f>(Tableau3[[#This Row],[Indicateur_Cas]]*50%)+(Tableau3[[#This Row],[Indicateur_Décés]]*50%)</f>
        <v>0</v>
      </c>
    </row>
    <row r="716" spans="1:9" x14ac:dyDescent="0.35">
      <c r="A716">
        <v>2026</v>
      </c>
      <c r="B716" t="s">
        <v>123</v>
      </c>
      <c r="C716" t="s">
        <v>14</v>
      </c>
      <c r="D716" t="s">
        <v>42</v>
      </c>
      <c r="G716">
        <f>IF(E716&gt;0,1,0)</f>
        <v>0</v>
      </c>
      <c r="H716">
        <f>IF(F716&gt;0,1,0)</f>
        <v>0</v>
      </c>
      <c r="I716" s="20">
        <f>(Tableau3[[#This Row],[Indicateur_Cas]]*50%)+(Tableau3[[#This Row],[Indicateur_Décés]]*50%)</f>
        <v>0</v>
      </c>
    </row>
    <row r="717" spans="1:9" x14ac:dyDescent="0.35">
      <c r="A717">
        <v>2026</v>
      </c>
      <c r="B717" t="s">
        <v>35</v>
      </c>
      <c r="C717" t="s">
        <v>14</v>
      </c>
      <c r="D717" t="s">
        <v>80</v>
      </c>
      <c r="G717">
        <f>IF(E717&gt;0,1,0)</f>
        <v>0</v>
      </c>
      <c r="H717">
        <f>IF(F717&gt;0,1,0)</f>
        <v>0</v>
      </c>
      <c r="I717" s="20">
        <f>(Tableau3[[#This Row],[Indicateur_Cas]]*50%)+(Tableau3[[#This Row],[Indicateur_Décés]]*50%)</f>
        <v>0</v>
      </c>
    </row>
    <row r="718" spans="1:9" x14ac:dyDescent="0.35">
      <c r="A718">
        <v>2026</v>
      </c>
      <c r="B718" t="s">
        <v>122</v>
      </c>
      <c r="C718" t="s">
        <v>14</v>
      </c>
      <c r="D718" t="s">
        <v>80</v>
      </c>
      <c r="G718">
        <f>IF(E718&gt;0,1,0)</f>
        <v>0</v>
      </c>
      <c r="H718">
        <f>IF(F718&gt;0,1,0)</f>
        <v>0</v>
      </c>
      <c r="I718" s="20">
        <f>(Tableau3[[#This Row],[Indicateur_Cas]]*50%)+(Tableau3[[#This Row],[Indicateur_Décés]]*50%)</f>
        <v>0</v>
      </c>
    </row>
    <row r="719" spans="1:9" x14ac:dyDescent="0.35">
      <c r="A719">
        <v>2026</v>
      </c>
      <c r="B719" t="s">
        <v>123</v>
      </c>
      <c r="C719" t="s">
        <v>14</v>
      </c>
      <c r="D719" t="s">
        <v>80</v>
      </c>
      <c r="G719">
        <f>IF(E719&gt;0,1,0)</f>
        <v>0</v>
      </c>
      <c r="H719">
        <f>IF(F719&gt;0,1,0)</f>
        <v>0</v>
      </c>
      <c r="I719" s="20">
        <f>(Tableau3[[#This Row],[Indicateur_Cas]]*50%)+(Tableau3[[#This Row],[Indicateur_Décés]]*50%)</f>
        <v>0</v>
      </c>
    </row>
    <row r="720" spans="1:9" x14ac:dyDescent="0.35">
      <c r="A720">
        <v>2026</v>
      </c>
      <c r="B720" t="s">
        <v>35</v>
      </c>
      <c r="C720" t="s">
        <v>23</v>
      </c>
      <c r="D720" t="s">
        <v>81</v>
      </c>
      <c r="G720">
        <f>IF(E720&gt;0,1,0)</f>
        <v>0</v>
      </c>
      <c r="H720">
        <f>IF(F720&gt;0,1,0)</f>
        <v>0</v>
      </c>
      <c r="I720" s="20">
        <f>(Tableau3[[#This Row],[Indicateur_Cas]]*50%)+(Tableau3[[#This Row],[Indicateur_Décés]]*50%)</f>
        <v>0</v>
      </c>
    </row>
    <row r="721" spans="1:9" x14ac:dyDescent="0.35">
      <c r="A721">
        <v>2026</v>
      </c>
      <c r="B721" t="s">
        <v>122</v>
      </c>
      <c r="C721" t="s">
        <v>23</v>
      </c>
      <c r="D721" t="s">
        <v>81</v>
      </c>
      <c r="G721">
        <f>IF(E721&gt;0,1,0)</f>
        <v>0</v>
      </c>
      <c r="H721">
        <f>IF(F721&gt;0,1,0)</f>
        <v>0</v>
      </c>
      <c r="I721" s="20">
        <f>(Tableau3[[#This Row],[Indicateur_Cas]]*50%)+(Tableau3[[#This Row],[Indicateur_Décés]]*50%)</f>
        <v>0</v>
      </c>
    </row>
    <row r="722" spans="1:9" x14ac:dyDescent="0.35">
      <c r="A722">
        <v>2026</v>
      </c>
      <c r="B722" t="s">
        <v>123</v>
      </c>
      <c r="C722" t="s">
        <v>23</v>
      </c>
      <c r="D722" t="s">
        <v>81</v>
      </c>
      <c r="G722">
        <f>IF(E722&gt;0,1,0)</f>
        <v>0</v>
      </c>
      <c r="H722">
        <f>IF(F722&gt;0,1,0)</f>
        <v>0</v>
      </c>
      <c r="I722" s="20">
        <f>(Tableau3[[#This Row],[Indicateur_Cas]]*50%)+(Tableau3[[#This Row],[Indicateur_Décés]]*50%)</f>
        <v>0</v>
      </c>
    </row>
    <row r="723" spans="1:9" x14ac:dyDescent="0.35">
      <c r="A723">
        <v>2026</v>
      </c>
      <c r="B723" t="s">
        <v>35</v>
      </c>
      <c r="C723" t="s">
        <v>23</v>
      </c>
      <c r="D723" t="s">
        <v>82</v>
      </c>
      <c r="G723">
        <f>IF(E723&gt;0,1,0)</f>
        <v>0</v>
      </c>
      <c r="H723">
        <f>IF(F723&gt;0,1,0)</f>
        <v>0</v>
      </c>
      <c r="I723" s="20">
        <f>(Tableau3[[#This Row],[Indicateur_Cas]]*50%)+(Tableau3[[#This Row],[Indicateur_Décés]]*50%)</f>
        <v>0</v>
      </c>
    </row>
    <row r="724" spans="1:9" x14ac:dyDescent="0.35">
      <c r="A724">
        <v>2026</v>
      </c>
      <c r="B724" t="s">
        <v>122</v>
      </c>
      <c r="C724" t="s">
        <v>23</v>
      </c>
      <c r="D724" t="s">
        <v>82</v>
      </c>
      <c r="G724">
        <f>IF(E724&gt;0,1,0)</f>
        <v>0</v>
      </c>
      <c r="H724">
        <f>IF(F724&gt;0,1,0)</f>
        <v>0</v>
      </c>
      <c r="I724" s="20">
        <f>(Tableau3[[#This Row],[Indicateur_Cas]]*50%)+(Tableau3[[#This Row],[Indicateur_Décés]]*50%)</f>
        <v>0</v>
      </c>
    </row>
    <row r="725" spans="1:9" x14ac:dyDescent="0.35">
      <c r="A725">
        <v>2026</v>
      </c>
      <c r="B725" t="s">
        <v>123</v>
      </c>
      <c r="C725" t="s">
        <v>23</v>
      </c>
      <c r="D725" t="s">
        <v>82</v>
      </c>
      <c r="G725">
        <f>IF(E725&gt;0,1,0)</f>
        <v>0</v>
      </c>
      <c r="H725">
        <f>IF(F725&gt;0,1,0)</f>
        <v>0</v>
      </c>
      <c r="I725" s="20">
        <f>(Tableau3[[#This Row],[Indicateur_Cas]]*50%)+(Tableau3[[#This Row],[Indicateur_Décés]]*50%)</f>
        <v>0</v>
      </c>
    </row>
    <row r="726" spans="1:9" x14ac:dyDescent="0.35">
      <c r="A726">
        <v>2026</v>
      </c>
      <c r="B726" t="s">
        <v>35</v>
      </c>
      <c r="C726" t="s">
        <v>23</v>
      </c>
      <c r="D726" t="s">
        <v>83</v>
      </c>
      <c r="G726">
        <f>IF(E726&gt;0,1,0)</f>
        <v>0</v>
      </c>
      <c r="H726">
        <f>IF(F726&gt;0,1,0)</f>
        <v>0</v>
      </c>
      <c r="I726" s="20">
        <f>(Tableau3[[#This Row],[Indicateur_Cas]]*50%)+(Tableau3[[#This Row],[Indicateur_Décés]]*50%)</f>
        <v>0</v>
      </c>
    </row>
    <row r="727" spans="1:9" x14ac:dyDescent="0.35">
      <c r="A727">
        <v>2026</v>
      </c>
      <c r="B727" t="s">
        <v>122</v>
      </c>
      <c r="C727" t="s">
        <v>23</v>
      </c>
      <c r="D727" t="s">
        <v>83</v>
      </c>
      <c r="G727">
        <f>IF(E727&gt;0,1,0)</f>
        <v>0</v>
      </c>
      <c r="H727">
        <f>IF(F727&gt;0,1,0)</f>
        <v>0</v>
      </c>
      <c r="I727" s="20">
        <f>(Tableau3[[#This Row],[Indicateur_Cas]]*50%)+(Tableau3[[#This Row],[Indicateur_Décés]]*50%)</f>
        <v>0</v>
      </c>
    </row>
    <row r="728" spans="1:9" x14ac:dyDescent="0.35">
      <c r="A728">
        <v>2026</v>
      </c>
      <c r="B728" t="s">
        <v>123</v>
      </c>
      <c r="C728" t="s">
        <v>23</v>
      </c>
      <c r="D728" t="s">
        <v>83</v>
      </c>
      <c r="G728">
        <f>IF(E728&gt;0,1,0)</f>
        <v>0</v>
      </c>
      <c r="H728">
        <f>IF(F728&gt;0,1,0)</f>
        <v>0</v>
      </c>
      <c r="I728" s="20">
        <f>(Tableau3[[#This Row],[Indicateur_Cas]]*50%)+(Tableau3[[#This Row],[Indicateur_Décés]]*50%)</f>
        <v>0</v>
      </c>
    </row>
    <row r="729" spans="1:9" x14ac:dyDescent="0.35">
      <c r="A729">
        <v>2026</v>
      </c>
      <c r="B729" t="s">
        <v>35</v>
      </c>
      <c r="C729" t="s">
        <v>23</v>
      </c>
      <c r="D729" t="s">
        <v>84</v>
      </c>
      <c r="G729">
        <f>IF(E729&gt;0,1,0)</f>
        <v>0</v>
      </c>
      <c r="H729">
        <f>IF(F729&gt;0,1,0)</f>
        <v>0</v>
      </c>
      <c r="I729" s="20">
        <f>(Tableau3[[#This Row],[Indicateur_Cas]]*50%)+(Tableau3[[#This Row],[Indicateur_Décés]]*50%)</f>
        <v>0</v>
      </c>
    </row>
    <row r="730" spans="1:9" x14ac:dyDescent="0.35">
      <c r="A730">
        <v>2026</v>
      </c>
      <c r="B730" t="s">
        <v>122</v>
      </c>
      <c r="C730" t="s">
        <v>23</v>
      </c>
      <c r="D730" t="s">
        <v>84</v>
      </c>
      <c r="G730">
        <f>IF(E730&gt;0,1,0)</f>
        <v>0</v>
      </c>
      <c r="H730">
        <f>IF(F730&gt;0,1,0)</f>
        <v>0</v>
      </c>
      <c r="I730" s="20">
        <f>(Tableau3[[#This Row],[Indicateur_Cas]]*50%)+(Tableau3[[#This Row],[Indicateur_Décés]]*50%)</f>
        <v>0</v>
      </c>
    </row>
    <row r="731" spans="1:9" x14ac:dyDescent="0.35">
      <c r="A731">
        <v>2026</v>
      </c>
      <c r="B731" t="s">
        <v>123</v>
      </c>
      <c r="C731" t="s">
        <v>23</v>
      </c>
      <c r="D731" t="s">
        <v>84</v>
      </c>
      <c r="G731">
        <f>IF(E731&gt;0,1,0)</f>
        <v>0</v>
      </c>
      <c r="H731">
        <f>IF(F731&gt;0,1,0)</f>
        <v>0</v>
      </c>
      <c r="I731" s="20">
        <f>(Tableau3[[#This Row],[Indicateur_Cas]]*50%)+(Tableau3[[#This Row],[Indicateur_Décés]]*50%)</f>
        <v>0</v>
      </c>
    </row>
    <row r="732" spans="1:9" x14ac:dyDescent="0.35">
      <c r="A732">
        <v>2026</v>
      </c>
      <c r="B732" t="s">
        <v>35</v>
      </c>
      <c r="C732" t="s">
        <v>19</v>
      </c>
      <c r="D732" t="s">
        <v>85</v>
      </c>
      <c r="G732">
        <f>IF(E732&gt;0,1,0)</f>
        <v>0</v>
      </c>
      <c r="H732">
        <f>IF(F732&gt;0,1,0)</f>
        <v>0</v>
      </c>
      <c r="I732" s="20">
        <f>(Tableau3[[#This Row],[Indicateur_Cas]]*50%)+(Tableau3[[#This Row],[Indicateur_Décés]]*50%)</f>
        <v>0</v>
      </c>
    </row>
    <row r="733" spans="1:9" x14ac:dyDescent="0.35">
      <c r="A733">
        <v>2026</v>
      </c>
      <c r="B733" t="s">
        <v>122</v>
      </c>
      <c r="C733" t="s">
        <v>19</v>
      </c>
      <c r="D733" t="s">
        <v>85</v>
      </c>
      <c r="G733">
        <f>IF(E733&gt;0,1,0)</f>
        <v>0</v>
      </c>
      <c r="H733">
        <f>IF(F733&gt;0,1,0)</f>
        <v>0</v>
      </c>
      <c r="I733" s="20">
        <f>(Tableau3[[#This Row],[Indicateur_Cas]]*50%)+(Tableau3[[#This Row],[Indicateur_Décés]]*50%)</f>
        <v>0</v>
      </c>
    </row>
    <row r="734" spans="1:9" x14ac:dyDescent="0.35">
      <c r="A734">
        <v>2026</v>
      </c>
      <c r="B734" t="s">
        <v>123</v>
      </c>
      <c r="C734" t="s">
        <v>19</v>
      </c>
      <c r="D734" t="s">
        <v>85</v>
      </c>
      <c r="G734">
        <f>IF(E734&gt;0,1,0)</f>
        <v>0</v>
      </c>
      <c r="H734">
        <f>IF(F734&gt;0,1,0)</f>
        <v>0</v>
      </c>
      <c r="I734" s="20">
        <f>(Tableau3[[#This Row],[Indicateur_Cas]]*50%)+(Tableau3[[#This Row],[Indicateur_Décés]]*50%)</f>
        <v>0</v>
      </c>
    </row>
    <row r="735" spans="1:9" x14ac:dyDescent="0.35">
      <c r="A735">
        <v>2026</v>
      </c>
      <c r="B735" t="s">
        <v>35</v>
      </c>
      <c r="C735" t="s">
        <v>19</v>
      </c>
      <c r="D735" t="s">
        <v>86</v>
      </c>
      <c r="G735">
        <f>IF(E735&gt;0,1,0)</f>
        <v>0</v>
      </c>
      <c r="H735">
        <f>IF(F735&gt;0,1,0)</f>
        <v>0</v>
      </c>
      <c r="I735" s="20">
        <f>(Tableau3[[#This Row],[Indicateur_Cas]]*50%)+(Tableau3[[#This Row],[Indicateur_Décés]]*50%)</f>
        <v>0</v>
      </c>
    </row>
    <row r="736" spans="1:9" x14ac:dyDescent="0.35">
      <c r="A736">
        <v>2026</v>
      </c>
      <c r="B736" t="s">
        <v>122</v>
      </c>
      <c r="C736" t="s">
        <v>19</v>
      </c>
      <c r="D736" t="s">
        <v>86</v>
      </c>
      <c r="G736">
        <f>IF(E736&gt;0,1,0)</f>
        <v>0</v>
      </c>
      <c r="H736">
        <f>IF(F736&gt;0,1,0)</f>
        <v>0</v>
      </c>
      <c r="I736" s="20">
        <f>(Tableau3[[#This Row],[Indicateur_Cas]]*50%)+(Tableau3[[#This Row],[Indicateur_Décés]]*50%)</f>
        <v>0</v>
      </c>
    </row>
    <row r="737" spans="1:9" x14ac:dyDescent="0.35">
      <c r="A737">
        <v>2026</v>
      </c>
      <c r="B737" t="s">
        <v>123</v>
      </c>
      <c r="C737" t="s">
        <v>19</v>
      </c>
      <c r="D737" t="s">
        <v>86</v>
      </c>
      <c r="G737">
        <f>IF(E737&gt;0,1,0)</f>
        <v>0</v>
      </c>
      <c r="H737">
        <f>IF(F737&gt;0,1,0)</f>
        <v>0</v>
      </c>
      <c r="I737" s="20">
        <f>(Tableau3[[#This Row],[Indicateur_Cas]]*50%)+(Tableau3[[#This Row],[Indicateur_Décés]]*50%)</f>
        <v>0</v>
      </c>
    </row>
    <row r="738" spans="1:9" x14ac:dyDescent="0.35">
      <c r="A738">
        <v>2026</v>
      </c>
      <c r="B738" t="s">
        <v>35</v>
      </c>
      <c r="C738" t="s">
        <v>19</v>
      </c>
      <c r="D738" t="s">
        <v>118</v>
      </c>
      <c r="G738">
        <f>IF(E738&gt;0,1,0)</f>
        <v>0</v>
      </c>
      <c r="H738">
        <f>IF(F738&gt;0,1,0)</f>
        <v>0</v>
      </c>
      <c r="I738" s="20">
        <f>(Tableau3[[#This Row],[Indicateur_Cas]]*50%)+(Tableau3[[#This Row],[Indicateur_Décés]]*50%)</f>
        <v>0</v>
      </c>
    </row>
    <row r="739" spans="1:9" x14ac:dyDescent="0.35">
      <c r="A739">
        <v>2026</v>
      </c>
      <c r="B739" t="s">
        <v>122</v>
      </c>
      <c r="C739" t="s">
        <v>19</v>
      </c>
      <c r="D739" t="s">
        <v>118</v>
      </c>
      <c r="G739">
        <f>IF(E739&gt;0,1,0)</f>
        <v>0</v>
      </c>
      <c r="H739">
        <f>IF(F739&gt;0,1,0)</f>
        <v>0</v>
      </c>
      <c r="I739" s="20">
        <f>(Tableau3[[#This Row],[Indicateur_Cas]]*50%)+(Tableau3[[#This Row],[Indicateur_Décés]]*50%)</f>
        <v>0</v>
      </c>
    </row>
    <row r="740" spans="1:9" x14ac:dyDescent="0.35">
      <c r="A740">
        <v>2026</v>
      </c>
      <c r="B740" t="s">
        <v>123</v>
      </c>
      <c r="C740" t="s">
        <v>19</v>
      </c>
      <c r="D740" t="s">
        <v>118</v>
      </c>
      <c r="G740">
        <f>IF(E740&gt;0,1,0)</f>
        <v>0</v>
      </c>
      <c r="H740">
        <f>IF(F740&gt;0,1,0)</f>
        <v>0</v>
      </c>
      <c r="I740" s="20">
        <f>(Tableau3[[#This Row],[Indicateur_Cas]]*50%)+(Tableau3[[#This Row],[Indicateur_Décés]]*50%)</f>
        <v>0</v>
      </c>
    </row>
    <row r="741" spans="1:9" x14ac:dyDescent="0.35">
      <c r="A741">
        <v>2026</v>
      </c>
      <c r="B741" t="s">
        <v>35</v>
      </c>
      <c r="C741" t="s">
        <v>19</v>
      </c>
      <c r="D741" t="s">
        <v>119</v>
      </c>
      <c r="G741">
        <f>IF(E741&gt;0,1,0)</f>
        <v>0</v>
      </c>
      <c r="H741">
        <f>IF(F741&gt;0,1,0)</f>
        <v>0</v>
      </c>
      <c r="I741" s="20">
        <f>(Tableau3[[#This Row],[Indicateur_Cas]]*50%)+(Tableau3[[#This Row],[Indicateur_Décés]]*50%)</f>
        <v>0</v>
      </c>
    </row>
    <row r="742" spans="1:9" x14ac:dyDescent="0.35">
      <c r="A742">
        <v>2026</v>
      </c>
      <c r="B742" t="s">
        <v>122</v>
      </c>
      <c r="C742" t="s">
        <v>19</v>
      </c>
      <c r="D742" t="s">
        <v>119</v>
      </c>
      <c r="G742">
        <f>IF(E742&gt;0,1,0)</f>
        <v>0</v>
      </c>
      <c r="H742">
        <f>IF(F742&gt;0,1,0)</f>
        <v>0</v>
      </c>
      <c r="I742" s="20">
        <f>(Tableau3[[#This Row],[Indicateur_Cas]]*50%)+(Tableau3[[#This Row],[Indicateur_Décés]]*50%)</f>
        <v>0</v>
      </c>
    </row>
    <row r="743" spans="1:9" x14ac:dyDescent="0.35">
      <c r="A743">
        <v>2026</v>
      </c>
      <c r="B743" t="s">
        <v>123</v>
      </c>
      <c r="C743" t="s">
        <v>19</v>
      </c>
      <c r="D743" t="s">
        <v>119</v>
      </c>
      <c r="G743">
        <f>IF(E743&gt;0,1,0)</f>
        <v>0</v>
      </c>
      <c r="H743">
        <f>IF(F743&gt;0,1,0)</f>
        <v>0</v>
      </c>
      <c r="I743" s="20">
        <f>(Tableau3[[#This Row],[Indicateur_Cas]]*50%)+(Tableau3[[#This Row],[Indicateur_Décés]]*50%)</f>
        <v>0</v>
      </c>
    </row>
    <row r="744" spans="1:9" x14ac:dyDescent="0.35">
      <c r="A744">
        <v>2026</v>
      </c>
      <c r="B744" t="s">
        <v>35</v>
      </c>
      <c r="C744" t="s">
        <v>19</v>
      </c>
      <c r="D744" t="s">
        <v>87</v>
      </c>
      <c r="G744">
        <f>IF(E744&gt;0,1,0)</f>
        <v>0</v>
      </c>
      <c r="H744">
        <f>IF(F744&gt;0,1,0)</f>
        <v>0</v>
      </c>
      <c r="I744" s="20">
        <f>(Tableau3[[#This Row],[Indicateur_Cas]]*50%)+(Tableau3[[#This Row],[Indicateur_Décés]]*50%)</f>
        <v>0</v>
      </c>
    </row>
    <row r="745" spans="1:9" x14ac:dyDescent="0.35">
      <c r="A745">
        <v>2026</v>
      </c>
      <c r="B745" t="s">
        <v>122</v>
      </c>
      <c r="C745" t="s">
        <v>19</v>
      </c>
      <c r="D745" t="s">
        <v>87</v>
      </c>
      <c r="G745">
        <f>IF(E745&gt;0,1,0)</f>
        <v>0</v>
      </c>
      <c r="H745">
        <f>IF(F745&gt;0,1,0)</f>
        <v>0</v>
      </c>
      <c r="I745" s="20">
        <f>(Tableau3[[#This Row],[Indicateur_Cas]]*50%)+(Tableau3[[#This Row],[Indicateur_Décés]]*50%)</f>
        <v>0</v>
      </c>
    </row>
    <row r="746" spans="1:9" x14ac:dyDescent="0.35">
      <c r="A746">
        <v>2026</v>
      </c>
      <c r="B746" t="s">
        <v>123</v>
      </c>
      <c r="C746" t="s">
        <v>19</v>
      </c>
      <c r="D746" t="s">
        <v>87</v>
      </c>
      <c r="G746">
        <f>IF(E746&gt;0,1,0)</f>
        <v>0</v>
      </c>
      <c r="H746">
        <f>IF(F746&gt;0,1,0)</f>
        <v>0</v>
      </c>
      <c r="I746" s="20">
        <f>(Tableau3[[#This Row],[Indicateur_Cas]]*50%)+(Tableau3[[#This Row],[Indicateur_Décés]]*50%)</f>
        <v>0</v>
      </c>
    </row>
    <row r="747" spans="1:9" x14ac:dyDescent="0.35">
      <c r="A747">
        <v>2026</v>
      </c>
      <c r="B747" t="s">
        <v>35</v>
      </c>
      <c r="C747" t="s">
        <v>19</v>
      </c>
      <c r="D747" t="s">
        <v>43</v>
      </c>
      <c r="G747">
        <f>IF(E747&gt;0,1,0)</f>
        <v>0</v>
      </c>
      <c r="H747">
        <f>IF(F747&gt;0,1,0)</f>
        <v>0</v>
      </c>
      <c r="I747" s="20">
        <f>(Tableau3[[#This Row],[Indicateur_Cas]]*50%)+(Tableau3[[#This Row],[Indicateur_Décés]]*50%)</f>
        <v>0</v>
      </c>
    </row>
    <row r="748" spans="1:9" x14ac:dyDescent="0.35">
      <c r="A748">
        <v>2026</v>
      </c>
      <c r="B748" t="s">
        <v>122</v>
      </c>
      <c r="C748" t="s">
        <v>19</v>
      </c>
      <c r="D748" t="s">
        <v>43</v>
      </c>
      <c r="G748">
        <f>IF(E748&gt;0,1,0)</f>
        <v>0</v>
      </c>
      <c r="H748">
        <f>IF(F748&gt;0,1,0)</f>
        <v>0</v>
      </c>
      <c r="I748" s="20">
        <f>(Tableau3[[#This Row],[Indicateur_Cas]]*50%)+(Tableau3[[#This Row],[Indicateur_Décés]]*50%)</f>
        <v>0</v>
      </c>
    </row>
    <row r="749" spans="1:9" x14ac:dyDescent="0.35">
      <c r="A749">
        <v>2026</v>
      </c>
      <c r="B749" t="s">
        <v>123</v>
      </c>
      <c r="C749" t="s">
        <v>19</v>
      </c>
      <c r="D749" t="s">
        <v>43</v>
      </c>
      <c r="G749">
        <f>IF(E749&gt;0,1,0)</f>
        <v>0</v>
      </c>
      <c r="H749">
        <f>IF(F749&gt;0,1,0)</f>
        <v>0</v>
      </c>
      <c r="I749" s="20">
        <f>(Tableau3[[#This Row],[Indicateur_Cas]]*50%)+(Tableau3[[#This Row],[Indicateur_Décés]]*50%)</f>
        <v>0</v>
      </c>
    </row>
    <row r="750" spans="1:9" x14ac:dyDescent="0.35">
      <c r="A750">
        <v>2026</v>
      </c>
      <c r="B750" t="s">
        <v>35</v>
      </c>
      <c r="C750" t="s">
        <v>15</v>
      </c>
      <c r="D750" t="s">
        <v>88</v>
      </c>
      <c r="G750">
        <f>IF(E750&gt;0,1,0)</f>
        <v>0</v>
      </c>
      <c r="H750">
        <f>IF(F750&gt;0,1,0)</f>
        <v>0</v>
      </c>
      <c r="I750" s="20">
        <f>(Tableau3[[#This Row],[Indicateur_Cas]]*50%)+(Tableau3[[#This Row],[Indicateur_Décés]]*50%)</f>
        <v>0</v>
      </c>
    </row>
    <row r="751" spans="1:9" x14ac:dyDescent="0.35">
      <c r="A751">
        <v>2026</v>
      </c>
      <c r="B751" t="s">
        <v>122</v>
      </c>
      <c r="C751" t="s">
        <v>15</v>
      </c>
      <c r="D751" t="s">
        <v>88</v>
      </c>
      <c r="G751">
        <f>IF(E751&gt;0,1,0)</f>
        <v>0</v>
      </c>
      <c r="H751">
        <f>IF(F751&gt;0,1,0)</f>
        <v>0</v>
      </c>
      <c r="I751" s="20">
        <f>(Tableau3[[#This Row],[Indicateur_Cas]]*50%)+(Tableau3[[#This Row],[Indicateur_Décés]]*50%)</f>
        <v>0</v>
      </c>
    </row>
    <row r="752" spans="1:9" x14ac:dyDescent="0.35">
      <c r="A752">
        <v>2026</v>
      </c>
      <c r="B752" t="s">
        <v>123</v>
      </c>
      <c r="C752" t="s">
        <v>15</v>
      </c>
      <c r="D752" t="s">
        <v>88</v>
      </c>
      <c r="G752">
        <f>IF(E752&gt;0,1,0)</f>
        <v>0</v>
      </c>
      <c r="H752">
        <f>IF(F752&gt;0,1,0)</f>
        <v>0</v>
      </c>
      <c r="I752" s="20">
        <f>(Tableau3[[#This Row],[Indicateur_Cas]]*50%)+(Tableau3[[#This Row],[Indicateur_Décés]]*50%)</f>
        <v>0</v>
      </c>
    </row>
    <row r="753" spans="1:9" x14ac:dyDescent="0.35">
      <c r="A753">
        <v>2026</v>
      </c>
      <c r="B753" t="s">
        <v>35</v>
      </c>
      <c r="C753" t="s">
        <v>15</v>
      </c>
      <c r="D753" t="s">
        <v>89</v>
      </c>
      <c r="G753">
        <f>IF(E753&gt;0,1,0)</f>
        <v>0</v>
      </c>
      <c r="H753">
        <f>IF(F753&gt;0,1,0)</f>
        <v>0</v>
      </c>
      <c r="I753" s="20">
        <f>(Tableau3[[#This Row],[Indicateur_Cas]]*50%)+(Tableau3[[#This Row],[Indicateur_Décés]]*50%)</f>
        <v>0</v>
      </c>
    </row>
    <row r="754" spans="1:9" x14ac:dyDescent="0.35">
      <c r="A754">
        <v>2026</v>
      </c>
      <c r="B754" t="s">
        <v>122</v>
      </c>
      <c r="C754" t="s">
        <v>15</v>
      </c>
      <c r="D754" t="s">
        <v>89</v>
      </c>
      <c r="G754">
        <f>IF(E754&gt;0,1,0)</f>
        <v>0</v>
      </c>
      <c r="H754">
        <f>IF(F754&gt;0,1,0)</f>
        <v>0</v>
      </c>
      <c r="I754" s="20">
        <f>(Tableau3[[#This Row],[Indicateur_Cas]]*50%)+(Tableau3[[#This Row],[Indicateur_Décés]]*50%)</f>
        <v>0</v>
      </c>
    </row>
    <row r="755" spans="1:9" x14ac:dyDescent="0.35">
      <c r="A755">
        <v>2026</v>
      </c>
      <c r="B755" t="s">
        <v>123</v>
      </c>
      <c r="C755" t="s">
        <v>15</v>
      </c>
      <c r="D755" t="s">
        <v>89</v>
      </c>
      <c r="G755">
        <f>IF(E755&gt;0,1,0)</f>
        <v>0</v>
      </c>
      <c r="H755">
        <f>IF(F755&gt;0,1,0)</f>
        <v>0</v>
      </c>
      <c r="I755" s="20">
        <f>(Tableau3[[#This Row],[Indicateur_Cas]]*50%)+(Tableau3[[#This Row],[Indicateur_Décés]]*50%)</f>
        <v>0</v>
      </c>
    </row>
    <row r="756" spans="1:9" x14ac:dyDescent="0.35">
      <c r="A756">
        <v>2026</v>
      </c>
      <c r="B756" t="s">
        <v>35</v>
      </c>
      <c r="C756" t="s">
        <v>15</v>
      </c>
      <c r="D756" t="s">
        <v>90</v>
      </c>
      <c r="G756">
        <f>IF(E756&gt;0,1,0)</f>
        <v>0</v>
      </c>
      <c r="H756">
        <f>IF(F756&gt;0,1,0)</f>
        <v>0</v>
      </c>
      <c r="I756" s="20">
        <f>(Tableau3[[#This Row],[Indicateur_Cas]]*50%)+(Tableau3[[#This Row],[Indicateur_Décés]]*50%)</f>
        <v>0</v>
      </c>
    </row>
    <row r="757" spans="1:9" x14ac:dyDescent="0.35">
      <c r="A757">
        <v>2026</v>
      </c>
      <c r="B757" t="s">
        <v>122</v>
      </c>
      <c r="C757" t="s">
        <v>15</v>
      </c>
      <c r="D757" t="s">
        <v>90</v>
      </c>
      <c r="G757">
        <f>IF(E757&gt;0,1,0)</f>
        <v>0</v>
      </c>
      <c r="H757">
        <f>IF(F757&gt;0,1,0)</f>
        <v>0</v>
      </c>
      <c r="I757" s="20">
        <f>(Tableau3[[#This Row],[Indicateur_Cas]]*50%)+(Tableau3[[#This Row],[Indicateur_Décés]]*50%)</f>
        <v>0</v>
      </c>
    </row>
    <row r="758" spans="1:9" x14ac:dyDescent="0.35">
      <c r="A758">
        <v>2026</v>
      </c>
      <c r="B758" t="s">
        <v>123</v>
      </c>
      <c r="C758" t="s">
        <v>15</v>
      </c>
      <c r="D758" t="s">
        <v>90</v>
      </c>
      <c r="G758">
        <f>IF(E758&gt;0,1,0)</f>
        <v>0</v>
      </c>
      <c r="H758">
        <f>IF(F758&gt;0,1,0)</f>
        <v>0</v>
      </c>
      <c r="I758" s="20">
        <f>(Tableau3[[#This Row],[Indicateur_Cas]]*50%)+(Tableau3[[#This Row],[Indicateur_Décés]]*50%)</f>
        <v>0</v>
      </c>
    </row>
    <row r="759" spans="1:9" x14ac:dyDescent="0.35">
      <c r="A759">
        <v>2026</v>
      </c>
      <c r="B759" t="s">
        <v>35</v>
      </c>
      <c r="C759" t="s">
        <v>16</v>
      </c>
      <c r="D759" t="s">
        <v>120</v>
      </c>
      <c r="G759">
        <f>IF(E759&gt;0,1,0)</f>
        <v>0</v>
      </c>
      <c r="H759">
        <f>IF(F759&gt;0,1,0)</f>
        <v>0</v>
      </c>
      <c r="I759" s="20">
        <f>(Tableau3[[#This Row],[Indicateur_Cas]]*50%)+(Tableau3[[#This Row],[Indicateur_Décés]]*50%)</f>
        <v>0</v>
      </c>
    </row>
    <row r="760" spans="1:9" x14ac:dyDescent="0.35">
      <c r="A760">
        <v>2026</v>
      </c>
      <c r="B760" t="s">
        <v>122</v>
      </c>
      <c r="C760" t="s">
        <v>16</v>
      </c>
      <c r="D760" t="s">
        <v>120</v>
      </c>
      <c r="G760">
        <f>IF(E760&gt;0,1,0)</f>
        <v>0</v>
      </c>
      <c r="H760">
        <f>IF(F760&gt;0,1,0)</f>
        <v>0</v>
      </c>
      <c r="I760" s="20">
        <f>(Tableau3[[#This Row],[Indicateur_Cas]]*50%)+(Tableau3[[#This Row],[Indicateur_Décés]]*50%)</f>
        <v>0</v>
      </c>
    </row>
    <row r="761" spans="1:9" x14ac:dyDescent="0.35">
      <c r="A761">
        <v>2026</v>
      </c>
      <c r="B761" t="s">
        <v>123</v>
      </c>
      <c r="C761" t="s">
        <v>16</v>
      </c>
      <c r="D761" t="s">
        <v>120</v>
      </c>
      <c r="G761">
        <f>IF(E761&gt;0,1,0)</f>
        <v>0</v>
      </c>
      <c r="H761">
        <f>IF(F761&gt;0,1,0)</f>
        <v>0</v>
      </c>
      <c r="I761" s="20">
        <f>(Tableau3[[#This Row],[Indicateur_Cas]]*50%)+(Tableau3[[#This Row],[Indicateur_Décés]]*50%)</f>
        <v>0</v>
      </c>
    </row>
    <row r="762" spans="1:9" x14ac:dyDescent="0.35">
      <c r="A762">
        <v>2026</v>
      </c>
      <c r="B762" t="s">
        <v>35</v>
      </c>
      <c r="C762" t="s">
        <v>16</v>
      </c>
      <c r="D762" t="s">
        <v>92</v>
      </c>
      <c r="G762">
        <f>IF(E762&gt;0,1,0)</f>
        <v>0</v>
      </c>
      <c r="H762">
        <f>IF(F762&gt;0,1,0)</f>
        <v>0</v>
      </c>
      <c r="I762" s="20">
        <f>(Tableau3[[#This Row],[Indicateur_Cas]]*50%)+(Tableau3[[#This Row],[Indicateur_Décés]]*50%)</f>
        <v>0</v>
      </c>
    </row>
    <row r="763" spans="1:9" x14ac:dyDescent="0.35">
      <c r="A763">
        <v>2026</v>
      </c>
      <c r="B763" t="s">
        <v>122</v>
      </c>
      <c r="C763" t="s">
        <v>16</v>
      </c>
      <c r="D763" t="s">
        <v>92</v>
      </c>
      <c r="G763">
        <f>IF(E763&gt;0,1,0)</f>
        <v>0</v>
      </c>
      <c r="H763">
        <f>IF(F763&gt;0,1,0)</f>
        <v>0</v>
      </c>
      <c r="I763" s="20">
        <f>(Tableau3[[#This Row],[Indicateur_Cas]]*50%)+(Tableau3[[#This Row],[Indicateur_Décés]]*50%)</f>
        <v>0</v>
      </c>
    </row>
    <row r="764" spans="1:9" x14ac:dyDescent="0.35">
      <c r="A764">
        <v>2026</v>
      </c>
      <c r="B764" t="s">
        <v>123</v>
      </c>
      <c r="C764" t="s">
        <v>16</v>
      </c>
      <c r="D764" t="s">
        <v>92</v>
      </c>
      <c r="G764">
        <f>IF(E764&gt;0,1,0)</f>
        <v>0</v>
      </c>
      <c r="H764">
        <f>IF(F764&gt;0,1,0)</f>
        <v>0</v>
      </c>
      <c r="I764" s="20">
        <f>(Tableau3[[#This Row],[Indicateur_Cas]]*50%)+(Tableau3[[#This Row],[Indicateur_Décés]]*50%)</f>
        <v>0</v>
      </c>
    </row>
    <row r="765" spans="1:9" x14ac:dyDescent="0.35">
      <c r="A765">
        <v>2026</v>
      </c>
      <c r="B765" t="s">
        <v>35</v>
      </c>
      <c r="C765" t="s">
        <v>16</v>
      </c>
      <c r="D765" t="s">
        <v>93</v>
      </c>
      <c r="G765">
        <f>IF(E765&gt;0,1,0)</f>
        <v>0</v>
      </c>
      <c r="H765">
        <f>IF(F765&gt;0,1,0)</f>
        <v>0</v>
      </c>
      <c r="I765" s="20">
        <f>(Tableau3[[#This Row],[Indicateur_Cas]]*50%)+(Tableau3[[#This Row],[Indicateur_Décés]]*50%)</f>
        <v>0</v>
      </c>
    </row>
    <row r="766" spans="1:9" x14ac:dyDescent="0.35">
      <c r="A766">
        <v>2026</v>
      </c>
      <c r="B766" t="s">
        <v>122</v>
      </c>
      <c r="C766" t="s">
        <v>16</v>
      </c>
      <c r="D766" t="s">
        <v>93</v>
      </c>
      <c r="G766">
        <f>IF(E766&gt;0,1,0)</f>
        <v>0</v>
      </c>
      <c r="H766">
        <f>IF(F766&gt;0,1,0)</f>
        <v>0</v>
      </c>
      <c r="I766" s="20">
        <f>(Tableau3[[#This Row],[Indicateur_Cas]]*50%)+(Tableau3[[#This Row],[Indicateur_Décés]]*50%)</f>
        <v>0</v>
      </c>
    </row>
    <row r="767" spans="1:9" x14ac:dyDescent="0.35">
      <c r="A767">
        <v>2026</v>
      </c>
      <c r="B767" t="s">
        <v>123</v>
      </c>
      <c r="C767" t="s">
        <v>16</v>
      </c>
      <c r="D767" t="s">
        <v>93</v>
      </c>
      <c r="G767">
        <f>IF(E767&gt;0,1,0)</f>
        <v>0</v>
      </c>
      <c r="H767">
        <f>IF(F767&gt;0,1,0)</f>
        <v>0</v>
      </c>
      <c r="I767" s="20">
        <f>(Tableau3[[#This Row],[Indicateur_Cas]]*50%)+(Tableau3[[#This Row],[Indicateur_Décés]]*50%)</f>
        <v>0</v>
      </c>
    </row>
    <row r="768" spans="1:9" x14ac:dyDescent="0.35">
      <c r="A768">
        <v>2026</v>
      </c>
      <c r="B768" t="s">
        <v>35</v>
      </c>
      <c r="C768" t="s">
        <v>16</v>
      </c>
      <c r="D768" t="s">
        <v>94</v>
      </c>
      <c r="G768">
        <f>IF(E768&gt;0,1,0)</f>
        <v>0</v>
      </c>
      <c r="H768">
        <f>IF(F768&gt;0,1,0)</f>
        <v>0</v>
      </c>
      <c r="I768" s="20">
        <f>(Tableau3[[#This Row],[Indicateur_Cas]]*50%)+(Tableau3[[#This Row],[Indicateur_Décés]]*50%)</f>
        <v>0</v>
      </c>
    </row>
    <row r="769" spans="1:9" x14ac:dyDescent="0.35">
      <c r="A769">
        <v>2026</v>
      </c>
      <c r="B769" t="s">
        <v>122</v>
      </c>
      <c r="C769" t="s">
        <v>16</v>
      </c>
      <c r="D769" t="s">
        <v>94</v>
      </c>
      <c r="G769">
        <f>IF(E769&gt;0,1,0)</f>
        <v>0</v>
      </c>
      <c r="H769">
        <f>IF(F769&gt;0,1,0)</f>
        <v>0</v>
      </c>
      <c r="I769" s="20">
        <f>(Tableau3[[#This Row],[Indicateur_Cas]]*50%)+(Tableau3[[#This Row],[Indicateur_Décés]]*50%)</f>
        <v>0</v>
      </c>
    </row>
    <row r="770" spans="1:9" x14ac:dyDescent="0.35">
      <c r="A770">
        <v>2026</v>
      </c>
      <c r="B770" t="s">
        <v>123</v>
      </c>
      <c r="C770" t="s">
        <v>16</v>
      </c>
      <c r="D770" t="s">
        <v>94</v>
      </c>
      <c r="G770">
        <f>IF(E770&gt;0,1,0)</f>
        <v>0</v>
      </c>
      <c r="H770">
        <f>IF(F770&gt;0,1,0)</f>
        <v>0</v>
      </c>
      <c r="I770" s="20">
        <f>(Tableau3[[#This Row],[Indicateur_Cas]]*50%)+(Tableau3[[#This Row],[Indicateur_Décés]]*50%)</f>
        <v>0</v>
      </c>
    </row>
    <row r="771" spans="1:9" x14ac:dyDescent="0.35">
      <c r="A771">
        <v>2026</v>
      </c>
      <c r="B771" t="s">
        <v>35</v>
      </c>
      <c r="C771" t="s">
        <v>22</v>
      </c>
      <c r="D771" t="s">
        <v>95</v>
      </c>
      <c r="G771">
        <f>IF(E771&gt;0,1,0)</f>
        <v>0</v>
      </c>
      <c r="H771">
        <f>IF(F771&gt;0,1,0)</f>
        <v>0</v>
      </c>
      <c r="I771" s="20">
        <f>(Tableau3[[#This Row],[Indicateur_Cas]]*50%)+(Tableau3[[#This Row],[Indicateur_Décés]]*50%)</f>
        <v>0</v>
      </c>
    </row>
    <row r="772" spans="1:9" x14ac:dyDescent="0.35">
      <c r="A772">
        <v>2026</v>
      </c>
      <c r="B772" t="s">
        <v>122</v>
      </c>
      <c r="C772" t="s">
        <v>22</v>
      </c>
      <c r="D772" t="s">
        <v>95</v>
      </c>
      <c r="G772">
        <f>IF(E772&gt;0,1,0)</f>
        <v>0</v>
      </c>
      <c r="H772">
        <f>IF(F772&gt;0,1,0)</f>
        <v>0</v>
      </c>
      <c r="I772" s="20">
        <f>(Tableau3[[#This Row],[Indicateur_Cas]]*50%)+(Tableau3[[#This Row],[Indicateur_Décés]]*50%)</f>
        <v>0</v>
      </c>
    </row>
    <row r="773" spans="1:9" x14ac:dyDescent="0.35">
      <c r="A773">
        <v>2026</v>
      </c>
      <c r="B773" t="s">
        <v>123</v>
      </c>
      <c r="C773" t="s">
        <v>22</v>
      </c>
      <c r="D773" t="s">
        <v>95</v>
      </c>
      <c r="G773">
        <f>IF(E773&gt;0,1,0)</f>
        <v>0</v>
      </c>
      <c r="H773">
        <f>IF(F773&gt;0,1,0)</f>
        <v>0</v>
      </c>
      <c r="I773" s="20">
        <f>(Tableau3[[#This Row],[Indicateur_Cas]]*50%)+(Tableau3[[#This Row],[Indicateur_Décés]]*50%)</f>
        <v>0</v>
      </c>
    </row>
    <row r="774" spans="1:9" x14ac:dyDescent="0.35">
      <c r="A774">
        <v>2026</v>
      </c>
      <c r="B774" t="s">
        <v>35</v>
      </c>
      <c r="C774" t="s">
        <v>22</v>
      </c>
      <c r="D774" t="s">
        <v>96</v>
      </c>
      <c r="G774">
        <f>IF(E774&gt;0,1,0)</f>
        <v>0</v>
      </c>
      <c r="H774">
        <f>IF(F774&gt;0,1,0)</f>
        <v>0</v>
      </c>
      <c r="I774" s="20">
        <f>(Tableau3[[#This Row],[Indicateur_Cas]]*50%)+(Tableau3[[#This Row],[Indicateur_Décés]]*50%)</f>
        <v>0</v>
      </c>
    </row>
    <row r="775" spans="1:9" x14ac:dyDescent="0.35">
      <c r="A775">
        <v>2026</v>
      </c>
      <c r="B775" t="s">
        <v>122</v>
      </c>
      <c r="C775" t="s">
        <v>22</v>
      </c>
      <c r="D775" t="s">
        <v>96</v>
      </c>
      <c r="G775">
        <f>IF(E775&gt;0,1,0)</f>
        <v>0</v>
      </c>
      <c r="H775">
        <f>IF(F775&gt;0,1,0)</f>
        <v>0</v>
      </c>
      <c r="I775" s="20">
        <f>(Tableau3[[#This Row],[Indicateur_Cas]]*50%)+(Tableau3[[#This Row],[Indicateur_Décés]]*50%)</f>
        <v>0</v>
      </c>
    </row>
    <row r="776" spans="1:9" x14ac:dyDescent="0.35">
      <c r="A776">
        <v>2026</v>
      </c>
      <c r="B776" t="s">
        <v>123</v>
      </c>
      <c r="C776" t="s">
        <v>22</v>
      </c>
      <c r="D776" t="s">
        <v>96</v>
      </c>
      <c r="G776">
        <f>IF(E776&gt;0,1,0)</f>
        <v>0</v>
      </c>
      <c r="H776">
        <f>IF(F776&gt;0,1,0)</f>
        <v>0</v>
      </c>
      <c r="I776" s="20">
        <f>(Tableau3[[#This Row],[Indicateur_Cas]]*50%)+(Tableau3[[#This Row],[Indicateur_Décés]]*50%)</f>
        <v>0</v>
      </c>
    </row>
    <row r="777" spans="1:9" x14ac:dyDescent="0.35">
      <c r="A777">
        <v>2026</v>
      </c>
      <c r="B777" t="s">
        <v>35</v>
      </c>
      <c r="C777" t="s">
        <v>22</v>
      </c>
      <c r="D777" t="s">
        <v>97</v>
      </c>
      <c r="G777">
        <f>IF(E777&gt;0,1,0)</f>
        <v>0</v>
      </c>
      <c r="H777">
        <f>IF(F777&gt;0,1,0)</f>
        <v>0</v>
      </c>
      <c r="I777" s="20">
        <f>(Tableau3[[#This Row],[Indicateur_Cas]]*50%)+(Tableau3[[#This Row],[Indicateur_Décés]]*50%)</f>
        <v>0</v>
      </c>
    </row>
    <row r="778" spans="1:9" x14ac:dyDescent="0.35">
      <c r="A778">
        <v>2026</v>
      </c>
      <c r="B778" t="s">
        <v>122</v>
      </c>
      <c r="C778" t="s">
        <v>22</v>
      </c>
      <c r="D778" t="s">
        <v>97</v>
      </c>
      <c r="G778">
        <f>IF(E778&gt;0,1,0)</f>
        <v>0</v>
      </c>
      <c r="H778">
        <f>IF(F778&gt;0,1,0)</f>
        <v>0</v>
      </c>
      <c r="I778" s="20">
        <f>(Tableau3[[#This Row],[Indicateur_Cas]]*50%)+(Tableau3[[#This Row],[Indicateur_Décés]]*50%)</f>
        <v>0</v>
      </c>
    </row>
    <row r="779" spans="1:9" x14ac:dyDescent="0.35">
      <c r="A779">
        <v>2026</v>
      </c>
      <c r="B779" t="s">
        <v>123</v>
      </c>
      <c r="C779" t="s">
        <v>22</v>
      </c>
      <c r="D779" t="s">
        <v>97</v>
      </c>
      <c r="G779">
        <f>IF(E779&gt;0,1,0)</f>
        <v>0</v>
      </c>
      <c r="H779">
        <f>IF(F779&gt;0,1,0)</f>
        <v>0</v>
      </c>
      <c r="I779" s="20">
        <f>(Tableau3[[#This Row],[Indicateur_Cas]]*50%)+(Tableau3[[#This Row],[Indicateur_Décés]]*50%)</f>
        <v>0</v>
      </c>
    </row>
    <row r="780" spans="1:9" x14ac:dyDescent="0.35">
      <c r="A780">
        <v>2026</v>
      </c>
      <c r="B780" t="s">
        <v>35</v>
      </c>
      <c r="C780" t="s">
        <v>11</v>
      </c>
      <c r="D780" t="s">
        <v>98</v>
      </c>
      <c r="G780">
        <f>IF(E780&gt;0,1,0)</f>
        <v>0</v>
      </c>
      <c r="H780">
        <f>IF(F780&gt;0,1,0)</f>
        <v>0</v>
      </c>
      <c r="I780" s="20">
        <f>(Tableau3[[#This Row],[Indicateur_Cas]]*50%)+(Tableau3[[#This Row],[Indicateur_Décés]]*50%)</f>
        <v>0</v>
      </c>
    </row>
    <row r="781" spans="1:9" x14ac:dyDescent="0.35">
      <c r="A781">
        <v>2026</v>
      </c>
      <c r="B781" t="s">
        <v>122</v>
      </c>
      <c r="C781" t="s">
        <v>11</v>
      </c>
      <c r="D781" t="s">
        <v>98</v>
      </c>
      <c r="G781">
        <f>IF(E781&gt;0,1,0)</f>
        <v>0</v>
      </c>
      <c r="H781">
        <f>IF(F781&gt;0,1,0)</f>
        <v>0</v>
      </c>
      <c r="I781" s="20">
        <f>(Tableau3[[#This Row],[Indicateur_Cas]]*50%)+(Tableau3[[#This Row],[Indicateur_Décés]]*50%)</f>
        <v>0</v>
      </c>
    </row>
    <row r="782" spans="1:9" x14ac:dyDescent="0.35">
      <c r="A782">
        <v>2026</v>
      </c>
      <c r="B782" t="s">
        <v>123</v>
      </c>
      <c r="C782" t="s">
        <v>11</v>
      </c>
      <c r="D782" t="s">
        <v>98</v>
      </c>
      <c r="G782">
        <f>IF(E782&gt;0,1,0)</f>
        <v>0</v>
      </c>
      <c r="H782">
        <f>IF(F782&gt;0,1,0)</f>
        <v>0</v>
      </c>
      <c r="I782" s="20">
        <f>(Tableau3[[#This Row],[Indicateur_Cas]]*50%)+(Tableau3[[#This Row],[Indicateur_Décés]]*50%)</f>
        <v>0</v>
      </c>
    </row>
    <row r="783" spans="1:9" x14ac:dyDescent="0.35">
      <c r="A783">
        <v>2026</v>
      </c>
      <c r="B783" t="s">
        <v>35</v>
      </c>
      <c r="C783" t="s">
        <v>11</v>
      </c>
      <c r="D783" t="s">
        <v>46</v>
      </c>
      <c r="G783">
        <f>IF(E783&gt;0,1,0)</f>
        <v>0</v>
      </c>
      <c r="H783">
        <f>IF(F783&gt;0,1,0)</f>
        <v>0</v>
      </c>
      <c r="I783" s="20">
        <f>(Tableau3[[#This Row],[Indicateur_Cas]]*50%)+(Tableau3[[#This Row],[Indicateur_Décés]]*50%)</f>
        <v>0</v>
      </c>
    </row>
    <row r="784" spans="1:9" x14ac:dyDescent="0.35">
      <c r="A784">
        <v>2026</v>
      </c>
      <c r="B784" t="s">
        <v>122</v>
      </c>
      <c r="C784" t="s">
        <v>11</v>
      </c>
      <c r="D784" t="s">
        <v>46</v>
      </c>
      <c r="G784">
        <f>IF(E784&gt;0,1,0)</f>
        <v>0</v>
      </c>
      <c r="H784">
        <f>IF(F784&gt;0,1,0)</f>
        <v>0</v>
      </c>
      <c r="I784" s="20">
        <f>(Tableau3[[#This Row],[Indicateur_Cas]]*50%)+(Tableau3[[#This Row],[Indicateur_Décés]]*50%)</f>
        <v>0</v>
      </c>
    </row>
    <row r="785" spans="1:9" x14ac:dyDescent="0.35">
      <c r="A785">
        <v>2026</v>
      </c>
      <c r="B785" t="s">
        <v>123</v>
      </c>
      <c r="C785" t="s">
        <v>11</v>
      </c>
      <c r="D785" t="s">
        <v>46</v>
      </c>
      <c r="G785">
        <f>IF(E785&gt;0,1,0)</f>
        <v>0</v>
      </c>
      <c r="H785">
        <f>IF(F785&gt;0,1,0)</f>
        <v>0</v>
      </c>
      <c r="I785" s="20">
        <f>(Tableau3[[#This Row],[Indicateur_Cas]]*50%)+(Tableau3[[#This Row],[Indicateur_Décés]]*50%)</f>
        <v>0</v>
      </c>
    </row>
    <row r="786" spans="1:9" x14ac:dyDescent="0.35">
      <c r="A786">
        <v>2026</v>
      </c>
      <c r="B786" t="s">
        <v>35</v>
      </c>
      <c r="C786" t="s">
        <v>11</v>
      </c>
      <c r="D786" t="s">
        <v>99</v>
      </c>
      <c r="G786">
        <f>IF(E786&gt;0,1,0)</f>
        <v>0</v>
      </c>
      <c r="H786">
        <f>IF(F786&gt;0,1,0)</f>
        <v>0</v>
      </c>
      <c r="I786" s="20">
        <f>(Tableau3[[#This Row],[Indicateur_Cas]]*50%)+(Tableau3[[#This Row],[Indicateur_Décés]]*50%)</f>
        <v>0</v>
      </c>
    </row>
    <row r="787" spans="1:9" x14ac:dyDescent="0.35">
      <c r="A787">
        <v>2026</v>
      </c>
      <c r="B787" t="s">
        <v>122</v>
      </c>
      <c r="C787" t="s">
        <v>11</v>
      </c>
      <c r="D787" t="s">
        <v>99</v>
      </c>
      <c r="G787">
        <f>IF(E787&gt;0,1,0)</f>
        <v>0</v>
      </c>
      <c r="H787">
        <f>IF(F787&gt;0,1,0)</f>
        <v>0</v>
      </c>
      <c r="I787" s="20">
        <f>(Tableau3[[#This Row],[Indicateur_Cas]]*50%)+(Tableau3[[#This Row],[Indicateur_Décés]]*50%)</f>
        <v>0</v>
      </c>
    </row>
    <row r="788" spans="1:9" x14ac:dyDescent="0.35">
      <c r="A788">
        <v>2026</v>
      </c>
      <c r="B788" t="s">
        <v>123</v>
      </c>
      <c r="C788" t="s">
        <v>11</v>
      </c>
      <c r="D788" t="s">
        <v>99</v>
      </c>
      <c r="G788">
        <f>IF(E788&gt;0,1,0)</f>
        <v>0</v>
      </c>
      <c r="H788">
        <f>IF(F788&gt;0,1,0)</f>
        <v>0</v>
      </c>
      <c r="I788" s="20">
        <f>(Tableau3[[#This Row],[Indicateur_Cas]]*50%)+(Tableau3[[#This Row],[Indicateur_Décés]]*50%)</f>
        <v>0</v>
      </c>
    </row>
    <row r="789" spans="1:9" x14ac:dyDescent="0.35">
      <c r="A789">
        <v>2026</v>
      </c>
      <c r="B789" t="s">
        <v>35</v>
      </c>
      <c r="C789" t="s">
        <v>100</v>
      </c>
      <c r="D789" t="s">
        <v>101</v>
      </c>
      <c r="E789">
        <f>72+20+2+4</f>
        <v>98</v>
      </c>
      <c r="F789">
        <f>5+3</f>
        <v>8</v>
      </c>
      <c r="G789">
        <f>IF(E789&gt;0,1,0)</f>
        <v>1</v>
      </c>
      <c r="H789">
        <f>IF(F789&gt;0,1,0)</f>
        <v>1</v>
      </c>
      <c r="I789" s="20">
        <f>(Tableau3[[#This Row],[Indicateur_Cas]]*50%)+(Tableau3[[#This Row],[Indicateur_Décés]]*50%)</f>
        <v>1</v>
      </c>
    </row>
    <row r="790" spans="1:9" x14ac:dyDescent="0.35">
      <c r="A790">
        <v>2026</v>
      </c>
      <c r="B790" t="s">
        <v>122</v>
      </c>
      <c r="C790" t="s">
        <v>100</v>
      </c>
      <c r="D790" t="s">
        <v>101</v>
      </c>
      <c r="G790">
        <f>IF(E790&gt;0,1,0)</f>
        <v>0</v>
      </c>
      <c r="H790">
        <f>IF(F790&gt;0,1,0)</f>
        <v>0</v>
      </c>
      <c r="I790" s="20">
        <f>(Tableau3[[#This Row],[Indicateur_Cas]]*50%)+(Tableau3[[#This Row],[Indicateur_Décés]]*50%)</f>
        <v>0</v>
      </c>
    </row>
    <row r="791" spans="1:9" x14ac:dyDescent="0.35">
      <c r="A791">
        <v>2026</v>
      </c>
      <c r="B791" t="s">
        <v>123</v>
      </c>
      <c r="C791" t="s">
        <v>100</v>
      </c>
      <c r="D791" t="s">
        <v>101</v>
      </c>
      <c r="G791">
        <f>IF(E791&gt;0,1,0)</f>
        <v>0</v>
      </c>
      <c r="H791">
        <f>IF(F791&gt;0,1,0)</f>
        <v>0</v>
      </c>
      <c r="I791" s="20">
        <f>(Tableau3[[#This Row],[Indicateur_Cas]]*50%)+(Tableau3[[#This Row],[Indicateur_Décés]]*50%)</f>
        <v>0</v>
      </c>
    </row>
    <row r="792" spans="1:9" x14ac:dyDescent="0.35">
      <c r="A792">
        <v>2026</v>
      </c>
      <c r="B792" t="s">
        <v>35</v>
      </c>
      <c r="C792" t="s">
        <v>47</v>
      </c>
      <c r="D792" t="s">
        <v>48</v>
      </c>
      <c r="G792">
        <f>IF(E792&gt;0,1,0)</f>
        <v>0</v>
      </c>
      <c r="H792">
        <f>IF(F792&gt;0,1,0)</f>
        <v>0</v>
      </c>
      <c r="I792" s="20">
        <f>(Tableau3[[#This Row],[Indicateur_Cas]]*50%)+(Tableau3[[#This Row],[Indicateur_Décés]]*50%)</f>
        <v>0</v>
      </c>
    </row>
    <row r="793" spans="1:9" x14ac:dyDescent="0.35">
      <c r="A793">
        <v>2026</v>
      </c>
      <c r="B793" t="s">
        <v>122</v>
      </c>
      <c r="C793" t="s">
        <v>47</v>
      </c>
      <c r="D793" t="s">
        <v>48</v>
      </c>
      <c r="G793">
        <f>IF(E793&gt;0,1,0)</f>
        <v>0</v>
      </c>
      <c r="H793">
        <f>IF(F793&gt;0,1,0)</f>
        <v>0</v>
      </c>
      <c r="I793" s="20">
        <f>(Tableau3[[#This Row],[Indicateur_Cas]]*50%)+(Tableau3[[#This Row],[Indicateur_Décés]]*50%)</f>
        <v>0</v>
      </c>
    </row>
    <row r="794" spans="1:9" x14ac:dyDescent="0.35">
      <c r="A794">
        <v>2026</v>
      </c>
      <c r="B794" t="s">
        <v>123</v>
      </c>
      <c r="C794" t="s">
        <v>47</v>
      </c>
      <c r="D794" t="s">
        <v>48</v>
      </c>
      <c r="G794">
        <f>IF(E794&gt;0,1,0)</f>
        <v>0</v>
      </c>
      <c r="H794">
        <f>IF(F794&gt;0,1,0)</f>
        <v>0</v>
      </c>
      <c r="I794" s="20">
        <f>(Tableau3[[#This Row],[Indicateur_Cas]]*50%)+(Tableau3[[#This Row],[Indicateur_Décés]]*50%)</f>
        <v>0</v>
      </c>
    </row>
    <row r="795" spans="1:9" x14ac:dyDescent="0.35">
      <c r="A795">
        <v>2026</v>
      </c>
      <c r="B795" t="s">
        <v>35</v>
      </c>
      <c r="C795" t="s">
        <v>47</v>
      </c>
      <c r="D795" t="s">
        <v>49</v>
      </c>
      <c r="G795">
        <f>IF(E795&gt;0,1,0)</f>
        <v>0</v>
      </c>
      <c r="H795">
        <f>IF(F795&gt;0,1,0)</f>
        <v>0</v>
      </c>
      <c r="I795" s="20">
        <f>(Tableau3[[#This Row],[Indicateur_Cas]]*50%)+(Tableau3[[#This Row],[Indicateur_Décés]]*50%)</f>
        <v>0</v>
      </c>
    </row>
    <row r="796" spans="1:9" x14ac:dyDescent="0.35">
      <c r="A796">
        <v>2026</v>
      </c>
      <c r="B796" t="s">
        <v>122</v>
      </c>
      <c r="C796" t="s">
        <v>47</v>
      </c>
      <c r="D796" t="s">
        <v>49</v>
      </c>
      <c r="G796">
        <f>IF(E796&gt;0,1,0)</f>
        <v>0</v>
      </c>
      <c r="H796">
        <f>IF(F796&gt;0,1,0)</f>
        <v>0</v>
      </c>
      <c r="I796" s="20">
        <f>(Tableau3[[#This Row],[Indicateur_Cas]]*50%)+(Tableau3[[#This Row],[Indicateur_Décés]]*50%)</f>
        <v>0</v>
      </c>
    </row>
    <row r="797" spans="1:9" x14ac:dyDescent="0.35">
      <c r="A797">
        <v>2026</v>
      </c>
      <c r="B797" t="s">
        <v>123</v>
      </c>
      <c r="C797" t="s">
        <v>47</v>
      </c>
      <c r="D797" t="s">
        <v>49</v>
      </c>
      <c r="G797">
        <f>IF(E797&gt;0,1,0)</f>
        <v>0</v>
      </c>
      <c r="H797">
        <f>IF(F797&gt;0,1,0)</f>
        <v>0</v>
      </c>
      <c r="I797" s="20">
        <f>(Tableau3[[#This Row],[Indicateur_Cas]]*50%)+(Tableau3[[#This Row],[Indicateur_Décés]]*50%)</f>
        <v>0</v>
      </c>
    </row>
    <row r="798" spans="1:9" x14ac:dyDescent="0.35">
      <c r="A798">
        <v>2026</v>
      </c>
      <c r="B798" t="s">
        <v>35</v>
      </c>
      <c r="C798" t="s">
        <v>47</v>
      </c>
      <c r="D798" t="s">
        <v>50</v>
      </c>
      <c r="G798">
        <f>IF(E798&gt;0,1,0)</f>
        <v>0</v>
      </c>
      <c r="H798">
        <f>IF(F798&gt;0,1,0)</f>
        <v>0</v>
      </c>
      <c r="I798" s="20">
        <f>(Tableau3[[#This Row],[Indicateur_Cas]]*50%)+(Tableau3[[#This Row],[Indicateur_Décés]]*50%)</f>
        <v>0</v>
      </c>
    </row>
    <row r="799" spans="1:9" x14ac:dyDescent="0.35">
      <c r="A799">
        <v>2026</v>
      </c>
      <c r="B799" t="s">
        <v>122</v>
      </c>
      <c r="C799" t="s">
        <v>47</v>
      </c>
      <c r="D799" t="s">
        <v>50</v>
      </c>
      <c r="G799">
        <f>IF(E799&gt;0,1,0)</f>
        <v>0</v>
      </c>
      <c r="H799">
        <f>IF(F799&gt;0,1,0)</f>
        <v>0</v>
      </c>
      <c r="I799" s="20">
        <f>(Tableau3[[#This Row],[Indicateur_Cas]]*50%)+(Tableau3[[#This Row],[Indicateur_Décés]]*50%)</f>
        <v>0</v>
      </c>
    </row>
    <row r="800" spans="1:9" x14ac:dyDescent="0.35">
      <c r="A800">
        <v>2026</v>
      </c>
      <c r="B800" t="s">
        <v>123</v>
      </c>
      <c r="C800" t="s">
        <v>47</v>
      </c>
      <c r="D800" t="s">
        <v>50</v>
      </c>
      <c r="G800">
        <f>IF(E800&gt;0,1,0)</f>
        <v>0</v>
      </c>
      <c r="H800">
        <f>IF(F800&gt;0,1,0)</f>
        <v>0</v>
      </c>
      <c r="I800" s="20">
        <f>(Tableau3[[#This Row],[Indicateur_Cas]]*50%)+(Tableau3[[#This Row],[Indicateur_Décés]]*50%)</f>
        <v>0</v>
      </c>
    </row>
    <row r="801" spans="1:9" x14ac:dyDescent="0.35">
      <c r="A801">
        <v>2026</v>
      </c>
      <c r="B801" t="s">
        <v>35</v>
      </c>
      <c r="C801" t="s">
        <v>13</v>
      </c>
      <c r="D801" t="s">
        <v>102</v>
      </c>
      <c r="G801">
        <f>IF(E801&gt;0,1,0)</f>
        <v>0</v>
      </c>
      <c r="H801">
        <f>IF(F801&gt;0,1,0)</f>
        <v>0</v>
      </c>
      <c r="I801" s="20">
        <f>(Tableau3[[#This Row],[Indicateur_Cas]]*50%)+(Tableau3[[#This Row],[Indicateur_Décés]]*50%)</f>
        <v>0</v>
      </c>
    </row>
    <row r="802" spans="1:9" x14ac:dyDescent="0.35">
      <c r="A802">
        <v>2026</v>
      </c>
      <c r="B802" t="s">
        <v>122</v>
      </c>
      <c r="C802" t="s">
        <v>13</v>
      </c>
      <c r="D802" t="s">
        <v>102</v>
      </c>
      <c r="G802">
        <f>IF(E802&gt;0,1,0)</f>
        <v>0</v>
      </c>
      <c r="H802">
        <f>IF(F802&gt;0,1,0)</f>
        <v>0</v>
      </c>
      <c r="I802" s="20">
        <f>(Tableau3[[#This Row],[Indicateur_Cas]]*50%)+(Tableau3[[#This Row],[Indicateur_Décés]]*50%)</f>
        <v>0</v>
      </c>
    </row>
    <row r="803" spans="1:9" x14ac:dyDescent="0.35">
      <c r="A803">
        <v>2026</v>
      </c>
      <c r="B803" t="s">
        <v>123</v>
      </c>
      <c r="C803" t="s">
        <v>13</v>
      </c>
      <c r="D803" t="s">
        <v>102</v>
      </c>
      <c r="G803">
        <f>IF(E803&gt;0,1,0)</f>
        <v>0</v>
      </c>
      <c r="H803">
        <f>IF(F803&gt;0,1,0)</f>
        <v>0</v>
      </c>
      <c r="I803" s="20">
        <f>(Tableau3[[#This Row],[Indicateur_Cas]]*50%)+(Tableau3[[#This Row],[Indicateur_Décés]]*50%)</f>
        <v>0</v>
      </c>
    </row>
    <row r="804" spans="1:9" x14ac:dyDescent="0.35">
      <c r="A804">
        <v>2026</v>
      </c>
      <c r="B804" t="s">
        <v>35</v>
      </c>
      <c r="C804" t="s">
        <v>13</v>
      </c>
      <c r="D804" t="s">
        <v>103</v>
      </c>
      <c r="G804">
        <f>IF(E804&gt;0,1,0)</f>
        <v>0</v>
      </c>
      <c r="H804">
        <f>IF(F804&gt;0,1,0)</f>
        <v>0</v>
      </c>
      <c r="I804" s="20">
        <f>(Tableau3[[#This Row],[Indicateur_Cas]]*50%)+(Tableau3[[#This Row],[Indicateur_Décés]]*50%)</f>
        <v>0</v>
      </c>
    </row>
    <row r="805" spans="1:9" x14ac:dyDescent="0.35">
      <c r="A805">
        <v>2026</v>
      </c>
      <c r="B805" t="s">
        <v>122</v>
      </c>
      <c r="C805" t="s">
        <v>13</v>
      </c>
      <c r="D805" t="s">
        <v>103</v>
      </c>
      <c r="G805">
        <f>IF(E805&gt;0,1,0)</f>
        <v>0</v>
      </c>
      <c r="H805">
        <f>IF(F805&gt;0,1,0)</f>
        <v>0</v>
      </c>
      <c r="I805" s="20">
        <f>(Tableau3[[#This Row],[Indicateur_Cas]]*50%)+(Tableau3[[#This Row],[Indicateur_Décés]]*50%)</f>
        <v>0</v>
      </c>
    </row>
    <row r="806" spans="1:9" x14ac:dyDescent="0.35">
      <c r="A806">
        <v>2026</v>
      </c>
      <c r="B806" t="s">
        <v>123</v>
      </c>
      <c r="C806" t="s">
        <v>13</v>
      </c>
      <c r="D806" t="s">
        <v>103</v>
      </c>
      <c r="G806">
        <f>IF(E806&gt;0,1,0)</f>
        <v>0</v>
      </c>
      <c r="H806">
        <f>IF(F806&gt;0,1,0)</f>
        <v>0</v>
      </c>
      <c r="I806" s="20">
        <f>(Tableau3[[#This Row],[Indicateur_Cas]]*50%)+(Tableau3[[#This Row],[Indicateur_Décés]]*50%)</f>
        <v>0</v>
      </c>
    </row>
    <row r="807" spans="1:9" x14ac:dyDescent="0.35">
      <c r="A807">
        <v>2026</v>
      </c>
      <c r="B807" t="s">
        <v>35</v>
      </c>
      <c r="C807" t="s">
        <v>13</v>
      </c>
      <c r="D807" t="s">
        <v>104</v>
      </c>
      <c r="G807">
        <f>IF(E807&gt;0,1,0)</f>
        <v>0</v>
      </c>
      <c r="H807">
        <f>IF(F807&gt;0,1,0)</f>
        <v>0</v>
      </c>
      <c r="I807" s="20">
        <f>(Tableau3[[#This Row],[Indicateur_Cas]]*50%)+(Tableau3[[#This Row],[Indicateur_Décés]]*50%)</f>
        <v>0</v>
      </c>
    </row>
    <row r="808" spans="1:9" x14ac:dyDescent="0.35">
      <c r="A808">
        <v>2026</v>
      </c>
      <c r="B808" t="s">
        <v>122</v>
      </c>
      <c r="C808" t="s">
        <v>13</v>
      </c>
      <c r="D808" t="s">
        <v>104</v>
      </c>
      <c r="G808">
        <f>IF(E808&gt;0,1,0)</f>
        <v>0</v>
      </c>
      <c r="H808">
        <f>IF(F808&gt;0,1,0)</f>
        <v>0</v>
      </c>
      <c r="I808" s="20">
        <f>(Tableau3[[#This Row],[Indicateur_Cas]]*50%)+(Tableau3[[#This Row],[Indicateur_Décés]]*50%)</f>
        <v>0</v>
      </c>
    </row>
    <row r="809" spans="1:9" x14ac:dyDescent="0.35">
      <c r="A809">
        <v>2026</v>
      </c>
      <c r="B809" t="s">
        <v>123</v>
      </c>
      <c r="C809" t="s">
        <v>13</v>
      </c>
      <c r="D809" t="s">
        <v>104</v>
      </c>
      <c r="G809">
        <f>IF(E809&gt;0,1,0)</f>
        <v>0</v>
      </c>
      <c r="H809">
        <f>IF(F809&gt;0,1,0)</f>
        <v>0</v>
      </c>
      <c r="I809" s="20">
        <f>(Tableau3[[#This Row],[Indicateur_Cas]]*50%)+(Tableau3[[#This Row],[Indicateur_Décés]]*50%)</f>
        <v>0</v>
      </c>
    </row>
    <row r="810" spans="1:9" x14ac:dyDescent="0.35">
      <c r="A810">
        <v>2026</v>
      </c>
      <c r="B810" t="s">
        <v>35</v>
      </c>
      <c r="C810" t="s">
        <v>18</v>
      </c>
      <c r="D810" t="s">
        <v>105</v>
      </c>
      <c r="G810">
        <f>IF(E810&gt;0,1,0)</f>
        <v>0</v>
      </c>
      <c r="H810">
        <f>IF(F810&gt;0,1,0)</f>
        <v>0</v>
      </c>
      <c r="I810" s="20">
        <f>(Tableau3[[#This Row],[Indicateur_Cas]]*50%)+(Tableau3[[#This Row],[Indicateur_Décés]]*50%)</f>
        <v>0</v>
      </c>
    </row>
    <row r="811" spans="1:9" x14ac:dyDescent="0.35">
      <c r="A811">
        <v>2026</v>
      </c>
      <c r="B811" t="s">
        <v>122</v>
      </c>
      <c r="C811" t="s">
        <v>18</v>
      </c>
      <c r="D811" t="s">
        <v>105</v>
      </c>
      <c r="G811">
        <f>IF(E811&gt;0,1,0)</f>
        <v>0</v>
      </c>
      <c r="H811">
        <f>IF(F811&gt;0,1,0)</f>
        <v>0</v>
      </c>
      <c r="I811" s="20">
        <f>(Tableau3[[#This Row],[Indicateur_Cas]]*50%)+(Tableau3[[#This Row],[Indicateur_Décés]]*50%)</f>
        <v>0</v>
      </c>
    </row>
    <row r="812" spans="1:9" x14ac:dyDescent="0.35">
      <c r="A812">
        <v>2026</v>
      </c>
      <c r="B812" t="s">
        <v>123</v>
      </c>
      <c r="C812" t="s">
        <v>18</v>
      </c>
      <c r="D812" t="s">
        <v>105</v>
      </c>
      <c r="G812">
        <f>IF(E812&gt;0,1,0)</f>
        <v>0</v>
      </c>
      <c r="H812">
        <f>IF(F812&gt;0,1,0)</f>
        <v>0</v>
      </c>
      <c r="I812" s="20">
        <f>(Tableau3[[#This Row],[Indicateur_Cas]]*50%)+(Tableau3[[#This Row],[Indicateur_Décés]]*50%)</f>
        <v>0</v>
      </c>
    </row>
    <row r="813" spans="1:9" x14ac:dyDescent="0.35">
      <c r="A813">
        <v>2026</v>
      </c>
      <c r="B813" t="s">
        <v>35</v>
      </c>
      <c r="C813" t="s">
        <v>18</v>
      </c>
      <c r="D813" t="s">
        <v>51</v>
      </c>
      <c r="G813">
        <f>IF(E813&gt;0,1,0)</f>
        <v>0</v>
      </c>
      <c r="H813">
        <f>IF(F813&gt;0,1,0)</f>
        <v>0</v>
      </c>
      <c r="I813" s="20">
        <f>(Tableau3[[#This Row],[Indicateur_Cas]]*50%)+(Tableau3[[#This Row],[Indicateur_Décés]]*50%)</f>
        <v>0</v>
      </c>
    </row>
    <row r="814" spans="1:9" x14ac:dyDescent="0.35">
      <c r="A814">
        <v>2026</v>
      </c>
      <c r="B814" t="s">
        <v>122</v>
      </c>
      <c r="C814" t="s">
        <v>18</v>
      </c>
      <c r="D814" t="s">
        <v>51</v>
      </c>
      <c r="G814">
        <f>IF(E814&gt;0,1,0)</f>
        <v>0</v>
      </c>
      <c r="H814">
        <f>IF(F814&gt;0,1,0)</f>
        <v>0</v>
      </c>
      <c r="I814" s="20">
        <f>(Tableau3[[#This Row],[Indicateur_Cas]]*50%)+(Tableau3[[#This Row],[Indicateur_Décés]]*50%)</f>
        <v>0</v>
      </c>
    </row>
    <row r="815" spans="1:9" x14ac:dyDescent="0.35">
      <c r="A815">
        <v>2026</v>
      </c>
      <c r="B815" t="s">
        <v>123</v>
      </c>
      <c r="C815" t="s">
        <v>18</v>
      </c>
      <c r="D815" t="s">
        <v>51</v>
      </c>
      <c r="G815">
        <f>IF(E815&gt;0,1,0)</f>
        <v>0</v>
      </c>
      <c r="H815">
        <f>IF(F815&gt;0,1,0)</f>
        <v>0</v>
      </c>
      <c r="I815" s="20">
        <f>(Tableau3[[#This Row],[Indicateur_Cas]]*50%)+(Tableau3[[#This Row],[Indicateur_Décés]]*50%)</f>
        <v>0</v>
      </c>
    </row>
    <row r="816" spans="1:9" x14ac:dyDescent="0.35">
      <c r="A816">
        <v>2026</v>
      </c>
      <c r="B816" t="s">
        <v>35</v>
      </c>
      <c r="C816" t="s">
        <v>106</v>
      </c>
      <c r="D816" t="s">
        <v>107</v>
      </c>
      <c r="G816">
        <f>IF(E816&gt;0,1,0)</f>
        <v>0</v>
      </c>
      <c r="H816">
        <f>IF(F816&gt;0,1,0)</f>
        <v>0</v>
      </c>
      <c r="I816" s="20">
        <f>(Tableau3[[#This Row],[Indicateur_Cas]]*50%)+(Tableau3[[#This Row],[Indicateur_Décés]]*50%)</f>
        <v>0</v>
      </c>
    </row>
    <row r="817" spans="1:9" x14ac:dyDescent="0.35">
      <c r="A817">
        <v>2026</v>
      </c>
      <c r="B817" t="s">
        <v>122</v>
      </c>
      <c r="C817" t="s">
        <v>106</v>
      </c>
      <c r="D817" t="s">
        <v>107</v>
      </c>
      <c r="G817">
        <f>IF(E817&gt;0,1,0)</f>
        <v>0</v>
      </c>
      <c r="H817">
        <f>IF(F817&gt;0,1,0)</f>
        <v>0</v>
      </c>
      <c r="I817" s="20">
        <f>(Tableau3[[#This Row],[Indicateur_Cas]]*50%)+(Tableau3[[#This Row],[Indicateur_Décés]]*50%)</f>
        <v>0</v>
      </c>
    </row>
    <row r="818" spans="1:9" x14ac:dyDescent="0.35">
      <c r="A818">
        <v>2026</v>
      </c>
      <c r="B818" t="s">
        <v>123</v>
      </c>
      <c r="C818" t="s">
        <v>106</v>
      </c>
      <c r="D818" t="s">
        <v>107</v>
      </c>
      <c r="G818">
        <f>IF(E818&gt;0,1,0)</f>
        <v>0</v>
      </c>
      <c r="H818">
        <f>IF(F818&gt;0,1,0)</f>
        <v>0</v>
      </c>
      <c r="I818" s="20">
        <f>(Tableau3[[#This Row],[Indicateur_Cas]]*50%)+(Tableau3[[#This Row],[Indicateur_Décés]]*50%)</f>
        <v>0</v>
      </c>
    </row>
    <row r="819" spans="1:9" x14ac:dyDescent="0.35">
      <c r="A819">
        <v>2026</v>
      </c>
      <c r="B819" t="s">
        <v>35</v>
      </c>
      <c r="C819" t="s">
        <v>106</v>
      </c>
      <c r="D819" t="s">
        <v>108</v>
      </c>
      <c r="G819">
        <f>IF(E819&gt;0,1,0)</f>
        <v>0</v>
      </c>
      <c r="H819">
        <f>IF(F819&gt;0,1,0)</f>
        <v>0</v>
      </c>
      <c r="I819" s="20">
        <f>(Tableau3[[#This Row],[Indicateur_Cas]]*50%)+(Tableau3[[#This Row],[Indicateur_Décés]]*50%)</f>
        <v>0</v>
      </c>
    </row>
    <row r="820" spans="1:9" x14ac:dyDescent="0.35">
      <c r="A820">
        <v>2026</v>
      </c>
      <c r="B820" t="s">
        <v>122</v>
      </c>
      <c r="C820" t="s">
        <v>106</v>
      </c>
      <c r="D820" t="s">
        <v>108</v>
      </c>
      <c r="G820">
        <f>IF(E820&gt;0,1,0)</f>
        <v>0</v>
      </c>
      <c r="H820">
        <f>IF(F820&gt;0,1,0)</f>
        <v>0</v>
      </c>
      <c r="I820" s="20">
        <f>(Tableau3[[#This Row],[Indicateur_Cas]]*50%)+(Tableau3[[#This Row],[Indicateur_Décés]]*50%)</f>
        <v>0</v>
      </c>
    </row>
    <row r="821" spans="1:9" x14ac:dyDescent="0.35">
      <c r="A821">
        <v>2026</v>
      </c>
      <c r="B821" t="s">
        <v>123</v>
      </c>
      <c r="C821" t="s">
        <v>106</v>
      </c>
      <c r="D821" t="s">
        <v>108</v>
      </c>
      <c r="G821">
        <f>IF(E821&gt;0,1,0)</f>
        <v>0</v>
      </c>
      <c r="H821">
        <f>IF(F821&gt;0,1,0)</f>
        <v>0</v>
      </c>
      <c r="I821" s="20">
        <f>(Tableau3[[#This Row],[Indicateur_Cas]]*50%)+(Tableau3[[#This Row],[Indicateur_Décés]]*50%)</f>
        <v>0</v>
      </c>
    </row>
    <row r="822" spans="1:9" x14ac:dyDescent="0.35">
      <c r="A822">
        <v>2026</v>
      </c>
      <c r="B822" t="s">
        <v>35</v>
      </c>
      <c r="C822" t="s">
        <v>106</v>
      </c>
      <c r="D822" t="s">
        <v>109</v>
      </c>
      <c r="G822">
        <f>IF(E822&gt;0,1,0)</f>
        <v>0</v>
      </c>
      <c r="H822">
        <f>IF(F822&gt;0,1,0)</f>
        <v>0</v>
      </c>
      <c r="I822" s="20">
        <f>(Tableau3[[#This Row],[Indicateur_Cas]]*50%)+(Tableau3[[#This Row],[Indicateur_Décés]]*50%)</f>
        <v>0</v>
      </c>
    </row>
    <row r="823" spans="1:9" x14ac:dyDescent="0.35">
      <c r="A823">
        <v>2026</v>
      </c>
      <c r="B823" t="s">
        <v>122</v>
      </c>
      <c r="C823" t="s">
        <v>106</v>
      </c>
      <c r="D823" t="s">
        <v>109</v>
      </c>
      <c r="G823">
        <f>IF(E823&gt;0,1,0)</f>
        <v>0</v>
      </c>
      <c r="H823">
        <f>IF(F823&gt;0,1,0)</f>
        <v>0</v>
      </c>
      <c r="I823" s="20">
        <f>(Tableau3[[#This Row],[Indicateur_Cas]]*50%)+(Tableau3[[#This Row],[Indicateur_Décés]]*50%)</f>
        <v>0</v>
      </c>
    </row>
    <row r="824" spans="1:9" x14ac:dyDescent="0.35">
      <c r="A824">
        <v>2026</v>
      </c>
      <c r="B824" t="s">
        <v>123</v>
      </c>
      <c r="C824" t="s">
        <v>106</v>
      </c>
      <c r="D824" t="s">
        <v>109</v>
      </c>
      <c r="G824">
        <f>IF(E824&gt;0,1,0)</f>
        <v>0</v>
      </c>
      <c r="H824">
        <f>IF(F824&gt;0,1,0)</f>
        <v>0</v>
      </c>
      <c r="I824" s="20">
        <f>(Tableau3[[#This Row],[Indicateur_Cas]]*50%)+(Tableau3[[#This Row],[Indicateur_Décés]]*50%)</f>
        <v>0</v>
      </c>
    </row>
    <row r="825" spans="1:9" x14ac:dyDescent="0.35">
      <c r="A825">
        <v>2026</v>
      </c>
      <c r="B825" t="s">
        <v>35</v>
      </c>
      <c r="C825" t="s">
        <v>29</v>
      </c>
      <c r="D825" t="s">
        <v>110</v>
      </c>
      <c r="G825">
        <f>IF(E825&gt;0,1,0)</f>
        <v>0</v>
      </c>
      <c r="H825">
        <f>IF(F825&gt;0,1,0)</f>
        <v>0</v>
      </c>
      <c r="I825" s="20">
        <f>(Tableau3[[#This Row],[Indicateur_Cas]]*50%)+(Tableau3[[#This Row],[Indicateur_Décés]]*50%)</f>
        <v>0</v>
      </c>
    </row>
    <row r="826" spans="1:9" x14ac:dyDescent="0.35">
      <c r="A826">
        <v>2026</v>
      </c>
      <c r="B826" t="s">
        <v>122</v>
      </c>
      <c r="C826" t="s">
        <v>29</v>
      </c>
      <c r="D826" t="s">
        <v>110</v>
      </c>
      <c r="G826">
        <f>IF(E826&gt;0,1,0)</f>
        <v>0</v>
      </c>
      <c r="H826">
        <f>IF(F826&gt;0,1,0)</f>
        <v>0</v>
      </c>
      <c r="I826" s="20">
        <f>(Tableau3[[#This Row],[Indicateur_Cas]]*50%)+(Tableau3[[#This Row],[Indicateur_Décés]]*50%)</f>
        <v>0</v>
      </c>
    </row>
    <row r="827" spans="1:9" x14ac:dyDescent="0.35">
      <c r="A827">
        <v>2026</v>
      </c>
      <c r="B827" t="s">
        <v>123</v>
      </c>
      <c r="C827" t="s">
        <v>29</v>
      </c>
      <c r="D827" t="s">
        <v>110</v>
      </c>
      <c r="G827">
        <f>IF(E827&gt;0,1,0)</f>
        <v>0</v>
      </c>
      <c r="H827">
        <f>IF(F827&gt;0,1,0)</f>
        <v>0</v>
      </c>
      <c r="I827" s="20">
        <f>(Tableau3[[#This Row],[Indicateur_Cas]]*50%)+(Tableau3[[#This Row],[Indicateur_Décés]]*50%)</f>
        <v>0</v>
      </c>
    </row>
    <row r="828" spans="1:9" x14ac:dyDescent="0.35">
      <c r="A828">
        <v>2026</v>
      </c>
      <c r="B828" t="s">
        <v>35</v>
      </c>
      <c r="C828" t="s">
        <v>29</v>
      </c>
      <c r="D828" t="s">
        <v>111</v>
      </c>
      <c r="G828">
        <f>IF(E828&gt;0,1,0)</f>
        <v>0</v>
      </c>
      <c r="H828">
        <f>IF(F828&gt;0,1,0)</f>
        <v>0</v>
      </c>
      <c r="I828" s="20">
        <f>(Tableau3[[#This Row],[Indicateur_Cas]]*50%)+(Tableau3[[#This Row],[Indicateur_Décés]]*50%)</f>
        <v>0</v>
      </c>
    </row>
    <row r="829" spans="1:9" x14ac:dyDescent="0.35">
      <c r="A829">
        <v>2026</v>
      </c>
      <c r="B829" t="s">
        <v>122</v>
      </c>
      <c r="C829" t="s">
        <v>29</v>
      </c>
      <c r="D829" t="s">
        <v>111</v>
      </c>
      <c r="G829">
        <f>IF(E829&gt;0,1,0)</f>
        <v>0</v>
      </c>
      <c r="H829">
        <f>IF(F829&gt;0,1,0)</f>
        <v>0</v>
      </c>
      <c r="I829" s="20">
        <f>(Tableau3[[#This Row],[Indicateur_Cas]]*50%)+(Tableau3[[#This Row],[Indicateur_Décés]]*50%)</f>
        <v>0</v>
      </c>
    </row>
    <row r="830" spans="1:9" x14ac:dyDescent="0.35">
      <c r="A830">
        <v>2026</v>
      </c>
      <c r="B830" t="s">
        <v>123</v>
      </c>
      <c r="C830" t="s">
        <v>29</v>
      </c>
      <c r="D830" t="s">
        <v>111</v>
      </c>
      <c r="G830">
        <f>IF(E830&gt;0,1,0)</f>
        <v>0</v>
      </c>
      <c r="H830">
        <f>IF(F830&gt;0,1,0)</f>
        <v>0</v>
      </c>
      <c r="I830" s="20">
        <f>(Tableau3[[#This Row],[Indicateur_Cas]]*50%)+(Tableau3[[#This Row],[Indicateur_Décés]]*50%)</f>
        <v>0</v>
      </c>
    </row>
    <row r="831" spans="1:9" x14ac:dyDescent="0.35">
      <c r="A831">
        <v>2026</v>
      </c>
      <c r="B831" t="s">
        <v>35</v>
      </c>
      <c r="C831" t="s">
        <v>12</v>
      </c>
      <c r="D831" t="s">
        <v>112</v>
      </c>
      <c r="G831">
        <f>IF(E831&gt;0,1,0)</f>
        <v>0</v>
      </c>
      <c r="H831">
        <f>IF(F831&gt;0,1,0)</f>
        <v>0</v>
      </c>
      <c r="I831" s="20">
        <f>(Tableau3[[#This Row],[Indicateur_Cas]]*50%)+(Tableau3[[#This Row],[Indicateur_Décés]]*50%)</f>
        <v>0</v>
      </c>
    </row>
    <row r="832" spans="1:9" x14ac:dyDescent="0.35">
      <c r="A832">
        <v>2026</v>
      </c>
      <c r="B832" t="s">
        <v>122</v>
      </c>
      <c r="C832" t="s">
        <v>12</v>
      </c>
      <c r="D832" t="s">
        <v>112</v>
      </c>
      <c r="G832">
        <f>IF(E832&gt;0,1,0)</f>
        <v>0</v>
      </c>
      <c r="H832">
        <f>IF(F832&gt;0,1,0)</f>
        <v>0</v>
      </c>
      <c r="I832" s="20">
        <f>(Tableau3[[#This Row],[Indicateur_Cas]]*50%)+(Tableau3[[#This Row],[Indicateur_Décés]]*50%)</f>
        <v>0</v>
      </c>
    </row>
    <row r="833" spans="1:9" x14ac:dyDescent="0.35">
      <c r="A833">
        <v>2026</v>
      </c>
      <c r="B833" t="s">
        <v>123</v>
      </c>
      <c r="C833" t="s">
        <v>12</v>
      </c>
      <c r="D833" t="s">
        <v>112</v>
      </c>
      <c r="G833">
        <f>IF(E833&gt;0,1,0)</f>
        <v>0</v>
      </c>
      <c r="H833">
        <f>IF(F833&gt;0,1,0)</f>
        <v>0</v>
      </c>
      <c r="I833" s="20">
        <f>(Tableau3[[#This Row],[Indicateur_Cas]]*50%)+(Tableau3[[#This Row],[Indicateur_Décés]]*50%)</f>
        <v>0</v>
      </c>
    </row>
    <row r="834" spans="1:9" x14ac:dyDescent="0.35">
      <c r="A834">
        <v>2026</v>
      </c>
      <c r="B834" t="s">
        <v>35</v>
      </c>
      <c r="C834" t="s">
        <v>12</v>
      </c>
      <c r="D834" t="s">
        <v>52</v>
      </c>
      <c r="G834">
        <f>IF(E834&gt;0,1,0)</f>
        <v>0</v>
      </c>
      <c r="H834">
        <f>IF(F834&gt;0,1,0)</f>
        <v>0</v>
      </c>
      <c r="I834" s="20">
        <f>(Tableau3[[#This Row],[Indicateur_Cas]]*50%)+(Tableau3[[#This Row],[Indicateur_Décés]]*50%)</f>
        <v>0</v>
      </c>
    </row>
    <row r="835" spans="1:9" x14ac:dyDescent="0.35">
      <c r="A835">
        <v>2026</v>
      </c>
      <c r="B835" t="s">
        <v>122</v>
      </c>
      <c r="C835" t="s">
        <v>12</v>
      </c>
      <c r="D835" t="s">
        <v>52</v>
      </c>
      <c r="G835">
        <f>IF(E835&gt;0,1,0)</f>
        <v>0</v>
      </c>
      <c r="H835">
        <f>IF(F835&gt;0,1,0)</f>
        <v>0</v>
      </c>
      <c r="I835" s="20">
        <f>(Tableau3[[#This Row],[Indicateur_Cas]]*50%)+(Tableau3[[#This Row],[Indicateur_Décés]]*50%)</f>
        <v>0</v>
      </c>
    </row>
    <row r="836" spans="1:9" x14ac:dyDescent="0.35">
      <c r="A836">
        <v>2026</v>
      </c>
      <c r="B836" t="s">
        <v>123</v>
      </c>
      <c r="C836" t="s">
        <v>12</v>
      </c>
      <c r="D836" t="s">
        <v>52</v>
      </c>
      <c r="G836">
        <f>IF(E836&gt;0,1,0)</f>
        <v>0</v>
      </c>
      <c r="H836">
        <f>IF(F836&gt;0,1,0)</f>
        <v>0</v>
      </c>
      <c r="I836" s="20">
        <f>(Tableau3[[#This Row],[Indicateur_Cas]]*50%)+(Tableau3[[#This Row],[Indicateur_Décés]]*50%)</f>
        <v>0</v>
      </c>
    </row>
    <row r="837" spans="1:9" x14ac:dyDescent="0.35">
      <c r="A837">
        <v>2026</v>
      </c>
      <c r="B837" t="s">
        <v>35</v>
      </c>
      <c r="C837" t="s">
        <v>12</v>
      </c>
      <c r="D837" t="s">
        <v>113</v>
      </c>
      <c r="G837">
        <f>IF(E837&gt;0,1,0)</f>
        <v>0</v>
      </c>
      <c r="H837">
        <f>IF(F837&gt;0,1,0)</f>
        <v>0</v>
      </c>
      <c r="I837" s="20">
        <f>(Tableau3[[#This Row],[Indicateur_Cas]]*50%)+(Tableau3[[#This Row],[Indicateur_Décés]]*50%)</f>
        <v>0</v>
      </c>
    </row>
    <row r="838" spans="1:9" x14ac:dyDescent="0.35">
      <c r="A838">
        <v>2026</v>
      </c>
      <c r="B838" t="s">
        <v>122</v>
      </c>
      <c r="C838" t="s">
        <v>12</v>
      </c>
      <c r="D838" t="s">
        <v>113</v>
      </c>
      <c r="G838">
        <f>IF(E838&gt;0,1,0)</f>
        <v>0</v>
      </c>
      <c r="H838">
        <f>IF(F838&gt;0,1,0)</f>
        <v>0</v>
      </c>
      <c r="I838" s="20">
        <f>(Tableau3[[#This Row],[Indicateur_Cas]]*50%)+(Tableau3[[#This Row],[Indicateur_Décés]]*50%)</f>
        <v>0</v>
      </c>
    </row>
    <row r="839" spans="1:9" x14ac:dyDescent="0.35">
      <c r="A839">
        <v>2026</v>
      </c>
      <c r="B839" t="s">
        <v>123</v>
      </c>
      <c r="C839" t="s">
        <v>12</v>
      </c>
      <c r="D839" t="s">
        <v>113</v>
      </c>
      <c r="G839">
        <f>IF(E839&gt;0,1,0)</f>
        <v>0</v>
      </c>
      <c r="H839">
        <f>IF(F839&gt;0,1,0)</f>
        <v>0</v>
      </c>
      <c r="I839" s="20">
        <f>(Tableau3[[#This Row],[Indicateur_Cas]]*50%)+(Tableau3[[#This Row],[Indicateur_Décés]]*50%)</f>
        <v>0</v>
      </c>
    </row>
    <row r="840" spans="1:9" x14ac:dyDescent="0.35">
      <c r="A840">
        <v>2026</v>
      </c>
      <c r="B840" t="s">
        <v>35</v>
      </c>
      <c r="C840" t="s">
        <v>12</v>
      </c>
      <c r="D840" t="s">
        <v>114</v>
      </c>
      <c r="G840">
        <f>IF(E840&gt;0,1,0)</f>
        <v>0</v>
      </c>
      <c r="H840">
        <f>IF(F840&gt;0,1,0)</f>
        <v>0</v>
      </c>
      <c r="I840" s="20">
        <f>(Tableau3[[#This Row],[Indicateur_Cas]]*50%)+(Tableau3[[#This Row],[Indicateur_Décés]]*50%)</f>
        <v>0</v>
      </c>
    </row>
    <row r="841" spans="1:9" x14ac:dyDescent="0.35">
      <c r="A841">
        <v>2026</v>
      </c>
      <c r="B841" t="s">
        <v>122</v>
      </c>
      <c r="C841" t="s">
        <v>12</v>
      </c>
      <c r="D841" t="s">
        <v>114</v>
      </c>
      <c r="G841">
        <f>IF(E841&gt;0,1,0)</f>
        <v>0</v>
      </c>
      <c r="H841">
        <f>IF(F841&gt;0,1,0)</f>
        <v>0</v>
      </c>
      <c r="I841" s="20">
        <f>(Tableau3[[#This Row],[Indicateur_Cas]]*50%)+(Tableau3[[#This Row],[Indicateur_Décés]]*50%)</f>
        <v>0</v>
      </c>
    </row>
    <row r="842" spans="1:9" x14ac:dyDescent="0.35">
      <c r="A842">
        <v>2026</v>
      </c>
      <c r="B842" t="s">
        <v>123</v>
      </c>
      <c r="C842" t="s">
        <v>12</v>
      </c>
      <c r="D842" t="s">
        <v>114</v>
      </c>
      <c r="G842">
        <f>IF(E842&gt;0,1,0)</f>
        <v>0</v>
      </c>
      <c r="H842">
        <f>IF(F842&gt;0,1,0)</f>
        <v>0</v>
      </c>
      <c r="I842" s="20">
        <f>(Tableau3[[#This Row],[Indicateur_Cas]]*50%)+(Tableau3[[#This Row],[Indicateur_Décés]]*50%)</f>
        <v>0</v>
      </c>
    </row>
    <row r="843" spans="1:9" x14ac:dyDescent="0.35">
      <c r="I843" s="20"/>
    </row>
    <row r="844" spans="1:9" x14ac:dyDescent="0.35">
      <c r="I844" s="20"/>
    </row>
    <row r="845" spans="1:9" x14ac:dyDescent="0.35">
      <c r="I845" s="20"/>
    </row>
    <row r="846" spans="1:9" x14ac:dyDescent="0.35">
      <c r="I846" s="20"/>
    </row>
    <row r="847" spans="1:9" x14ac:dyDescent="0.35">
      <c r="I847" s="20"/>
    </row>
    <row r="848" spans="1:9" x14ac:dyDescent="0.35">
      <c r="I848" s="20"/>
    </row>
    <row r="849" spans="9:9" x14ac:dyDescent="0.35">
      <c r="I849" s="20"/>
    </row>
    <row r="850" spans="9:9" x14ac:dyDescent="0.35">
      <c r="I850" s="20"/>
    </row>
    <row r="851" spans="9:9" x14ac:dyDescent="0.35">
      <c r="I851" s="20"/>
    </row>
    <row r="852" spans="9:9" x14ac:dyDescent="0.35">
      <c r="I852" s="20"/>
    </row>
    <row r="853" spans="9:9" x14ac:dyDescent="0.35">
      <c r="I853" s="20"/>
    </row>
    <row r="854" spans="9:9" x14ac:dyDescent="0.35">
      <c r="I854" s="20"/>
    </row>
    <row r="855" spans="9:9" x14ac:dyDescent="0.35">
      <c r="I855" s="20"/>
    </row>
    <row r="856" spans="9:9" x14ac:dyDescent="0.35">
      <c r="I856" s="20"/>
    </row>
    <row r="857" spans="9:9" x14ac:dyDescent="0.35">
      <c r="I857" s="20"/>
    </row>
    <row r="858" spans="9:9" x14ac:dyDescent="0.35">
      <c r="I858" s="20"/>
    </row>
    <row r="859" spans="9:9" x14ac:dyDescent="0.35">
      <c r="I859" s="20"/>
    </row>
    <row r="860" spans="9:9" x14ac:dyDescent="0.35">
      <c r="I860" s="20"/>
    </row>
    <row r="861" spans="9:9" x14ac:dyDescent="0.35">
      <c r="I861" s="20"/>
    </row>
    <row r="862" spans="9:9" x14ac:dyDescent="0.35">
      <c r="I862" s="20"/>
    </row>
    <row r="863" spans="9:9" x14ac:dyDescent="0.35">
      <c r="I863" s="20"/>
    </row>
    <row r="864" spans="9:9" x14ac:dyDescent="0.35">
      <c r="I864" s="20"/>
    </row>
    <row r="865" spans="9:9" x14ac:dyDescent="0.35">
      <c r="I865" s="20"/>
    </row>
    <row r="866" spans="9:9" x14ac:dyDescent="0.35">
      <c r="I866" s="20"/>
    </row>
    <row r="867" spans="9:9" x14ac:dyDescent="0.35">
      <c r="I867" s="20"/>
    </row>
    <row r="868" spans="9:9" x14ac:dyDescent="0.35">
      <c r="I868" s="20"/>
    </row>
    <row r="869" spans="9:9" x14ac:dyDescent="0.35">
      <c r="I869" s="20"/>
    </row>
    <row r="870" spans="9:9" x14ac:dyDescent="0.35">
      <c r="I870" s="20"/>
    </row>
    <row r="871" spans="9:9" x14ac:dyDescent="0.35">
      <c r="I871" s="20"/>
    </row>
    <row r="872" spans="9:9" x14ac:dyDescent="0.35">
      <c r="I872" s="20"/>
    </row>
    <row r="873" spans="9:9" x14ac:dyDescent="0.35">
      <c r="I873" s="20"/>
    </row>
    <row r="874" spans="9:9" x14ac:dyDescent="0.35">
      <c r="I874" s="20"/>
    </row>
    <row r="875" spans="9:9" x14ac:dyDescent="0.35">
      <c r="I875" s="20"/>
    </row>
    <row r="876" spans="9:9" x14ac:dyDescent="0.35">
      <c r="I876" s="20"/>
    </row>
    <row r="877" spans="9:9" x14ac:dyDescent="0.35">
      <c r="I877" s="20"/>
    </row>
    <row r="878" spans="9:9" x14ac:dyDescent="0.35">
      <c r="I878" s="20"/>
    </row>
    <row r="879" spans="9:9" x14ac:dyDescent="0.35">
      <c r="I879" s="20"/>
    </row>
    <row r="880" spans="9:9" x14ac:dyDescent="0.35">
      <c r="I880" s="20"/>
    </row>
    <row r="881" spans="9:9" x14ac:dyDescent="0.35">
      <c r="I881" s="20"/>
    </row>
    <row r="882" spans="9:9" x14ac:dyDescent="0.35">
      <c r="I882" s="20"/>
    </row>
    <row r="883" spans="9:9" x14ac:dyDescent="0.35">
      <c r="I883" s="20"/>
    </row>
    <row r="884" spans="9:9" x14ac:dyDescent="0.35">
      <c r="I884" s="20"/>
    </row>
    <row r="885" spans="9:9" x14ac:dyDescent="0.35">
      <c r="I885" s="20"/>
    </row>
    <row r="886" spans="9:9" x14ac:dyDescent="0.35">
      <c r="I886" s="20"/>
    </row>
    <row r="887" spans="9:9" x14ac:dyDescent="0.35">
      <c r="I887" s="20"/>
    </row>
    <row r="888" spans="9:9" x14ac:dyDescent="0.35">
      <c r="I888" s="20"/>
    </row>
    <row r="889" spans="9:9" x14ac:dyDescent="0.35">
      <c r="I889" s="20"/>
    </row>
    <row r="890" spans="9:9" x14ac:dyDescent="0.35">
      <c r="I890" s="20"/>
    </row>
    <row r="891" spans="9:9" x14ac:dyDescent="0.35">
      <c r="I891" s="20"/>
    </row>
    <row r="892" spans="9:9" x14ac:dyDescent="0.35">
      <c r="I892" s="20"/>
    </row>
    <row r="893" spans="9:9" x14ac:dyDescent="0.35">
      <c r="I893" s="20"/>
    </row>
    <row r="894" spans="9:9" x14ac:dyDescent="0.35">
      <c r="I894" s="20"/>
    </row>
    <row r="895" spans="9:9" x14ac:dyDescent="0.35">
      <c r="I895" s="20"/>
    </row>
    <row r="896" spans="9:9" x14ac:dyDescent="0.35">
      <c r="I896" s="20"/>
    </row>
    <row r="897" spans="9:9" x14ac:dyDescent="0.35">
      <c r="I897" s="20"/>
    </row>
    <row r="898" spans="9:9" x14ac:dyDescent="0.35">
      <c r="I898" s="20"/>
    </row>
    <row r="899" spans="9:9" x14ac:dyDescent="0.35">
      <c r="I899" s="20"/>
    </row>
    <row r="900" spans="9:9" x14ac:dyDescent="0.35">
      <c r="I900" s="20"/>
    </row>
  </sheetData>
  <mergeCells count="3">
    <mergeCell ref="A1:D1"/>
    <mergeCell ref="E1:F1"/>
    <mergeCell ref="G1:H1"/>
  </mergeCell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0E951-0D21-4AA1-A33A-6ADBAAC88A0A}">
  <dimension ref="A1:T142"/>
  <sheetViews>
    <sheetView workbookViewId="0">
      <pane xSplit="3" ySplit="2" topLeftCell="D3" activePane="bottomRight" state="frozen"/>
      <selection pane="topRight" activeCell="D1" sqref="D1"/>
      <selection pane="bottomLeft" activeCell="A3" sqref="A3"/>
      <selection pane="bottomRight" activeCell="E3" sqref="E3:E65"/>
    </sheetView>
  </sheetViews>
  <sheetFormatPr baseColWidth="10" defaultRowHeight="14.5" x14ac:dyDescent="0.35"/>
  <cols>
    <col min="1" max="4" width="22.54296875" customWidth="1"/>
    <col min="5" max="5" width="22.1796875" customWidth="1"/>
    <col min="6" max="6" width="24.7265625" customWidth="1"/>
    <col min="7" max="7" width="26.26953125" customWidth="1"/>
    <col min="8" max="8" width="22.453125" customWidth="1"/>
    <col min="9" max="9" width="22.54296875" customWidth="1"/>
    <col min="10" max="10" width="22.1796875" customWidth="1"/>
    <col min="11" max="11" width="21.54296875" customWidth="1"/>
    <col min="12" max="12" width="21.08984375" customWidth="1"/>
    <col min="13" max="13" width="21.08984375" style="1" customWidth="1"/>
  </cols>
  <sheetData>
    <row r="1" spans="1:20" x14ac:dyDescent="0.35">
      <c r="A1" s="63" t="s">
        <v>805</v>
      </c>
      <c r="B1" s="63"/>
      <c r="C1" s="63"/>
      <c r="D1" s="63"/>
      <c r="E1" s="56" t="s">
        <v>131</v>
      </c>
      <c r="F1" s="56"/>
      <c r="G1" s="56"/>
      <c r="H1" s="56"/>
      <c r="I1" s="57" t="s">
        <v>32</v>
      </c>
      <c r="J1" s="57"/>
      <c r="K1" s="57"/>
      <c r="L1" s="57"/>
      <c r="M1" s="37" t="s">
        <v>33</v>
      </c>
    </row>
    <row r="2" spans="1:20" ht="72.5" customHeight="1" x14ac:dyDescent="0.35">
      <c r="A2" s="18" t="s">
        <v>0</v>
      </c>
      <c r="B2" s="18" t="s">
        <v>1</v>
      </c>
      <c r="C2" s="18" t="s">
        <v>10</v>
      </c>
      <c r="D2" s="18" t="s">
        <v>130</v>
      </c>
      <c r="E2" s="18" t="s">
        <v>2</v>
      </c>
      <c r="F2" s="18" t="s">
        <v>760</v>
      </c>
      <c r="G2" s="18" t="s">
        <v>3</v>
      </c>
      <c r="H2" s="18" t="s">
        <v>4</v>
      </c>
      <c r="I2" s="19" t="s">
        <v>5</v>
      </c>
      <c r="J2" s="19" t="s">
        <v>6</v>
      </c>
      <c r="K2" s="19" t="s">
        <v>7</v>
      </c>
      <c r="L2" s="19" t="s">
        <v>8</v>
      </c>
      <c r="M2" s="39" t="s">
        <v>9</v>
      </c>
    </row>
    <row r="3" spans="1:20" x14ac:dyDescent="0.35">
      <c r="A3">
        <v>2022</v>
      </c>
      <c r="B3" t="s">
        <v>129</v>
      </c>
      <c r="C3" t="s">
        <v>26</v>
      </c>
      <c r="D3" t="s">
        <v>57</v>
      </c>
      <c r="E3" s="2">
        <v>187.9443800695249</v>
      </c>
      <c r="I3">
        <f>IF(Tableau1[[#This Row],[Personnes affectées]]&gt;=1000,1,0)</f>
        <v>0</v>
      </c>
      <c r="J3">
        <f>IF(Tableau1[[#This Row],[Têtes de bétail perdus]]&gt;500,1,0)</f>
        <v>0</v>
      </c>
      <c r="K3">
        <f>IF(Tableau1[[#This Row],[Hectares de champs détruits]]&gt;500,1,0)</f>
        <v>0</v>
      </c>
      <c r="L3">
        <f>IF(Tableau1[[#This Row],[Décès]]&gt;0,1,0)</f>
        <v>0</v>
      </c>
      <c r="M3" s="1">
        <f>(Tableau1[[#This Row],[Indicateur_Persaffecté]]*20%)+(Tableau1[[#This Row],[Indicateur_TetBetail]]*25%)+(Tableau1[[#This Row],[Indicateur_Champs]]*25%)+(Tableau1[[#This Row],[Indicateur_Décés]]*30%)</f>
        <v>0</v>
      </c>
    </row>
    <row r="4" spans="1:20" x14ac:dyDescent="0.35">
      <c r="A4">
        <v>2022</v>
      </c>
      <c r="B4" t="s">
        <v>129</v>
      </c>
      <c r="C4" t="s">
        <v>26</v>
      </c>
      <c r="D4" t="s">
        <v>58</v>
      </c>
      <c r="E4" s="2">
        <v>578.40247199690998</v>
      </c>
      <c r="I4">
        <f>IF(Tableau1[[#This Row],[Personnes affectées]]&gt;=1000,1,0)</f>
        <v>0</v>
      </c>
      <c r="J4">
        <f>IF(Tableau1[[#This Row],[Têtes de bétail perdus]]&gt;500,1,0)</f>
        <v>0</v>
      </c>
      <c r="K4">
        <f>IF(Tableau1[[#This Row],[Hectares de champs détruits]]&gt;500,1,0)</f>
        <v>0</v>
      </c>
      <c r="L4">
        <f>IF(Tableau1[[#This Row],[Décès]]&gt;0,1,0)</f>
        <v>0</v>
      </c>
      <c r="M4" s="1">
        <f>(Tableau1[[#This Row],[Indicateur_Persaffecté]]*20%)+(Tableau1[[#This Row],[Indicateur_TetBetail]]*25%)+(Tableau1[[#This Row],[Indicateur_Champs]]*25%)+(Tableau1[[#This Row],[Indicateur_Décés]]*30%)</f>
        <v>0</v>
      </c>
    </row>
    <row r="5" spans="1:20" x14ac:dyDescent="0.35">
      <c r="A5">
        <v>2022</v>
      </c>
      <c r="B5" t="s">
        <v>129</v>
      </c>
      <c r="C5" t="s">
        <v>26</v>
      </c>
      <c r="D5" t="s">
        <v>59</v>
      </c>
      <c r="E5" s="2">
        <v>1119.6531479335652</v>
      </c>
      <c r="I5">
        <f>IF(Tableau1[[#This Row],[Personnes affectées]]&gt;=1000,1,0)</f>
        <v>1</v>
      </c>
      <c r="J5">
        <f>IF(Tableau1[[#This Row],[Têtes de bétail perdus]]&gt;500,1,0)</f>
        <v>0</v>
      </c>
      <c r="K5">
        <f>IF(Tableau1[[#This Row],[Hectares de champs détruits]]&gt;500,1,0)</f>
        <v>0</v>
      </c>
      <c r="L5">
        <f>IF(Tableau1[[#This Row],[Décès]]&gt;0,1,0)</f>
        <v>0</v>
      </c>
      <c r="M5" s="1">
        <f>(Tableau1[[#This Row],[Indicateur_Persaffecté]]*20%)+(Tableau1[[#This Row],[Indicateur_TetBetail]]*25%)+(Tableau1[[#This Row],[Indicateur_Champs]]*25%)+(Tableau1[[#This Row],[Indicateur_Décés]]*30%)</f>
        <v>0.2</v>
      </c>
    </row>
    <row r="6" spans="1:20" x14ac:dyDescent="0.35">
      <c r="A6">
        <v>2022</v>
      </c>
      <c r="B6" t="s">
        <v>129</v>
      </c>
      <c r="C6" t="s">
        <v>17</v>
      </c>
      <c r="D6" t="s">
        <v>60</v>
      </c>
      <c r="E6" s="2">
        <v>15897.682208475671</v>
      </c>
      <c r="I6">
        <f>IF(Tableau1[[#This Row],[Personnes affectées]]&gt;=1000,1,0)</f>
        <v>1</v>
      </c>
      <c r="J6">
        <f>IF(Tableau1[[#This Row],[Têtes de bétail perdus]]&gt;500,1,0)</f>
        <v>0</v>
      </c>
      <c r="K6">
        <f>IF(Tableau1[[#This Row],[Hectares de champs détruits]]&gt;500,1,0)</f>
        <v>0</v>
      </c>
      <c r="L6">
        <f>IF(Tableau1[[#This Row],[Décès]]&gt;0,1,0)</f>
        <v>0</v>
      </c>
      <c r="M6" s="1">
        <f>(Tableau1[[#This Row],[Indicateur_Persaffecté]]*20%)+(Tableau1[[#This Row],[Indicateur_TetBetail]]*25%)+(Tableau1[[#This Row],[Indicateur_Champs]]*25%)+(Tableau1[[#This Row],[Indicateur_Décés]]*30%)</f>
        <v>0.2</v>
      </c>
      <c r="T6" s="2"/>
    </row>
    <row r="7" spans="1:20" x14ac:dyDescent="0.35">
      <c r="A7">
        <v>2022</v>
      </c>
      <c r="B7" t="s">
        <v>129</v>
      </c>
      <c r="C7" t="s">
        <v>17</v>
      </c>
      <c r="D7" t="s">
        <v>61</v>
      </c>
      <c r="E7" s="2">
        <v>10568.317791524329</v>
      </c>
      <c r="I7">
        <f>IF(Tableau1[[#This Row],[Personnes affectées]]&gt;=1000,1,0)</f>
        <v>1</v>
      </c>
      <c r="J7">
        <f>IF(Tableau1[[#This Row],[Têtes de bétail perdus]]&gt;500,1,0)</f>
        <v>0</v>
      </c>
      <c r="K7">
        <f>IF(Tableau1[[#This Row],[Hectares de champs détruits]]&gt;500,1,0)</f>
        <v>0</v>
      </c>
      <c r="L7">
        <f>IF(Tableau1[[#This Row],[Décès]]&gt;0,1,0)</f>
        <v>0</v>
      </c>
      <c r="M7" s="1">
        <f>(Tableau1[[#This Row],[Indicateur_Persaffecté]]*20%)+(Tableau1[[#This Row],[Indicateur_TetBetail]]*25%)+(Tableau1[[#This Row],[Indicateur_Champs]]*25%)+(Tableau1[[#This Row],[Indicateur_Décés]]*30%)</f>
        <v>0.2</v>
      </c>
      <c r="T7" s="2"/>
    </row>
    <row r="8" spans="1:20" x14ac:dyDescent="0.35">
      <c r="A8">
        <v>2022</v>
      </c>
      <c r="B8" t="s">
        <v>129</v>
      </c>
      <c r="C8" t="s">
        <v>17</v>
      </c>
      <c r="D8" t="s">
        <v>62</v>
      </c>
      <c r="E8" s="2"/>
      <c r="I8">
        <f>IF(Tableau1[[#This Row],[Personnes affectées]]&gt;=1000,1,0)</f>
        <v>0</v>
      </c>
      <c r="J8">
        <f>IF(Tableau1[[#This Row],[Têtes de bétail perdus]]&gt;500,1,0)</f>
        <v>0</v>
      </c>
      <c r="K8">
        <f>IF(Tableau1[[#This Row],[Hectares de champs détruits]]&gt;500,1,0)</f>
        <v>0</v>
      </c>
      <c r="L8">
        <f>IF(Tableau1[[#This Row],[Décès]]&gt;0,1,0)</f>
        <v>0</v>
      </c>
      <c r="M8" s="1">
        <f>(Tableau1[[#This Row],[Indicateur_Persaffecté]]*20%)+(Tableau1[[#This Row],[Indicateur_TetBetail]]*25%)+(Tableau1[[#This Row],[Indicateur_Champs]]*25%)+(Tableau1[[#This Row],[Indicateur_Décés]]*30%)</f>
        <v>0</v>
      </c>
      <c r="T8" s="2"/>
    </row>
    <row r="9" spans="1:20" x14ac:dyDescent="0.35">
      <c r="A9">
        <v>2022</v>
      </c>
      <c r="B9" t="s">
        <v>129</v>
      </c>
      <c r="C9" t="s">
        <v>20</v>
      </c>
      <c r="D9" t="s">
        <v>63</v>
      </c>
      <c r="E9" s="2"/>
      <c r="I9">
        <f>IF(Tableau1[[#This Row],[Personnes affectées]]&gt;=1000,1,0)</f>
        <v>0</v>
      </c>
      <c r="J9">
        <f>IF(Tableau1[[#This Row],[Têtes de bétail perdus]]&gt;500,1,0)</f>
        <v>0</v>
      </c>
      <c r="K9">
        <f>IF(Tableau1[[#This Row],[Hectares de champs détruits]]&gt;500,1,0)</f>
        <v>0</v>
      </c>
      <c r="L9">
        <f>IF(Tableau1[[#This Row],[Décès]]&gt;0,1,0)</f>
        <v>0</v>
      </c>
      <c r="M9" s="1">
        <f>(Tableau1[[#This Row],[Indicateur_Persaffecté]]*20%)+(Tableau1[[#This Row],[Indicateur_TetBetail]]*25%)+(Tableau1[[#This Row],[Indicateur_Champs]]*25%)+(Tableau1[[#This Row],[Indicateur_Décés]]*30%)</f>
        <v>0</v>
      </c>
      <c r="T9" s="2"/>
    </row>
    <row r="10" spans="1:20" x14ac:dyDescent="0.35">
      <c r="A10">
        <v>2022</v>
      </c>
      <c r="B10" t="s">
        <v>129</v>
      </c>
      <c r="C10" t="s">
        <v>20</v>
      </c>
      <c r="D10" t="s">
        <v>64</v>
      </c>
      <c r="E10" s="2"/>
      <c r="I10">
        <f>IF(Tableau1[[#This Row],[Personnes affectées]]&gt;=1000,1,0)</f>
        <v>0</v>
      </c>
      <c r="J10">
        <f>IF(Tableau1[[#This Row],[Têtes de bétail perdus]]&gt;500,1,0)</f>
        <v>0</v>
      </c>
      <c r="K10">
        <f>IF(Tableau1[[#This Row],[Hectares de champs détruits]]&gt;500,1,0)</f>
        <v>0</v>
      </c>
      <c r="L10">
        <f>IF(Tableau1[[#This Row],[Décès]]&gt;0,1,0)</f>
        <v>0</v>
      </c>
      <c r="M10" s="1">
        <f>(Tableau1[[#This Row],[Indicateur_Persaffecté]]*20%)+(Tableau1[[#This Row],[Indicateur_TetBetail]]*25%)+(Tableau1[[#This Row],[Indicateur_Champs]]*25%)+(Tableau1[[#This Row],[Indicateur_Décés]]*30%)</f>
        <v>0</v>
      </c>
      <c r="T10" s="2"/>
    </row>
    <row r="11" spans="1:20" x14ac:dyDescent="0.35">
      <c r="A11">
        <v>2022</v>
      </c>
      <c r="B11" t="s">
        <v>129</v>
      </c>
      <c r="C11" t="s">
        <v>28</v>
      </c>
      <c r="D11" t="s">
        <v>65</v>
      </c>
      <c r="E11" s="2">
        <v>0</v>
      </c>
      <c r="I11">
        <f>IF(Tableau1[[#This Row],[Personnes affectées]]&gt;=1000,1,0)</f>
        <v>0</v>
      </c>
      <c r="J11">
        <f>IF(Tableau1[[#This Row],[Têtes de bétail perdus]]&gt;500,1,0)</f>
        <v>0</v>
      </c>
      <c r="K11">
        <f>IF(Tableau1[[#This Row],[Hectares de champs détruits]]&gt;500,1,0)</f>
        <v>0</v>
      </c>
      <c r="L11">
        <f>IF(Tableau1[[#This Row],[Décès]]&gt;0,1,0)</f>
        <v>0</v>
      </c>
      <c r="M11" s="1">
        <f>(Tableau1[[#This Row],[Indicateur_Persaffecté]]*20%)+(Tableau1[[#This Row],[Indicateur_TetBetail]]*25%)+(Tableau1[[#This Row],[Indicateur_Champs]]*25%)+(Tableau1[[#This Row],[Indicateur_Décés]]*30%)</f>
        <v>0</v>
      </c>
      <c r="T11" s="2"/>
    </row>
    <row r="12" spans="1:20" x14ac:dyDescent="0.35">
      <c r="A12">
        <v>2022</v>
      </c>
      <c r="B12" t="s">
        <v>129</v>
      </c>
      <c r="C12" t="s">
        <v>28</v>
      </c>
      <c r="D12" t="s">
        <v>66</v>
      </c>
      <c r="E12" s="2">
        <v>6864</v>
      </c>
      <c r="I12">
        <f>IF(Tableau1[[#This Row],[Personnes affectées]]&gt;=1000,1,0)</f>
        <v>1</v>
      </c>
      <c r="J12">
        <f>IF(Tableau1[[#This Row],[Têtes de bétail perdus]]&gt;500,1,0)</f>
        <v>0</v>
      </c>
      <c r="K12">
        <f>IF(Tableau1[[#This Row],[Hectares de champs détruits]]&gt;500,1,0)</f>
        <v>0</v>
      </c>
      <c r="L12">
        <f>IF(Tableau1[[#This Row],[Décès]]&gt;0,1,0)</f>
        <v>0</v>
      </c>
      <c r="M12" s="1">
        <f>(Tableau1[[#This Row],[Indicateur_Persaffecté]]*20%)+(Tableau1[[#This Row],[Indicateur_TetBetail]]*25%)+(Tableau1[[#This Row],[Indicateur_Champs]]*25%)+(Tableau1[[#This Row],[Indicateur_Décés]]*30%)</f>
        <v>0.2</v>
      </c>
      <c r="T12" s="2"/>
    </row>
    <row r="13" spans="1:20" x14ac:dyDescent="0.35">
      <c r="A13">
        <v>2022</v>
      </c>
      <c r="B13" t="s">
        <v>129</v>
      </c>
      <c r="C13" t="s">
        <v>28</v>
      </c>
      <c r="D13" t="s">
        <v>67</v>
      </c>
      <c r="E13" s="2"/>
      <c r="I13">
        <f>IF(Tableau1[[#This Row],[Personnes affectées]]&gt;=1000,1,0)</f>
        <v>0</v>
      </c>
      <c r="J13">
        <f>IF(Tableau1[[#This Row],[Têtes de bétail perdus]]&gt;500,1,0)</f>
        <v>0</v>
      </c>
      <c r="K13">
        <f>IF(Tableau1[[#This Row],[Hectares de champs détruits]]&gt;500,1,0)</f>
        <v>0</v>
      </c>
      <c r="L13">
        <f>IF(Tableau1[[#This Row],[Décès]]&gt;0,1,0)</f>
        <v>0</v>
      </c>
      <c r="M13" s="1">
        <f>(Tableau1[[#This Row],[Indicateur_Persaffecté]]*20%)+(Tableau1[[#This Row],[Indicateur_TetBetail]]*25%)+(Tableau1[[#This Row],[Indicateur_Champs]]*25%)+(Tableau1[[#This Row],[Indicateur_Décés]]*30%)</f>
        <v>0</v>
      </c>
      <c r="T13" s="2"/>
    </row>
    <row r="14" spans="1:20" x14ac:dyDescent="0.35">
      <c r="A14">
        <v>2022</v>
      </c>
      <c r="B14" t="s">
        <v>129</v>
      </c>
      <c r="C14" t="s">
        <v>21</v>
      </c>
      <c r="D14" t="s">
        <v>37</v>
      </c>
      <c r="E14" s="2">
        <v>10649.300155520996</v>
      </c>
      <c r="I14">
        <f>IF(Tableau1[[#This Row],[Personnes affectées]]&gt;=1000,1,0)</f>
        <v>1</v>
      </c>
      <c r="J14">
        <f>IF(Tableau1[[#This Row],[Têtes de bétail perdus]]&gt;500,1,0)</f>
        <v>0</v>
      </c>
      <c r="K14">
        <f>IF(Tableau1[[#This Row],[Hectares de champs détruits]]&gt;500,1,0)</f>
        <v>0</v>
      </c>
      <c r="L14">
        <f>IF(Tableau1[[#This Row],[Décès]]&gt;0,1,0)</f>
        <v>0</v>
      </c>
      <c r="M14" s="1">
        <f>(Tableau1[[#This Row],[Indicateur_Persaffecté]]*20%)+(Tableau1[[#This Row],[Indicateur_TetBetail]]*25%)+(Tableau1[[#This Row],[Indicateur_Champs]]*25%)+(Tableau1[[#This Row],[Indicateur_Décés]]*30%)</f>
        <v>0.2</v>
      </c>
      <c r="T14" s="2"/>
    </row>
    <row r="15" spans="1:20" x14ac:dyDescent="0.35">
      <c r="A15">
        <v>2022</v>
      </c>
      <c r="B15" t="s">
        <v>129</v>
      </c>
      <c r="C15" t="s">
        <v>21</v>
      </c>
      <c r="D15" t="s">
        <v>68</v>
      </c>
      <c r="E15" s="2">
        <v>4350.6998444790052</v>
      </c>
      <c r="I15">
        <f>IF(Tableau1[[#This Row],[Personnes affectées]]&gt;=1000,1,0)</f>
        <v>1</v>
      </c>
      <c r="J15">
        <f>IF(Tableau1[[#This Row],[Têtes de bétail perdus]]&gt;500,1,0)</f>
        <v>0</v>
      </c>
      <c r="K15">
        <f>IF(Tableau1[[#This Row],[Hectares de champs détruits]]&gt;500,1,0)</f>
        <v>0</v>
      </c>
      <c r="L15">
        <f>IF(Tableau1[[#This Row],[Décès]]&gt;0,1,0)</f>
        <v>0</v>
      </c>
      <c r="M15" s="1">
        <f>(Tableau1[[#This Row],[Indicateur_Persaffecté]]*20%)+(Tableau1[[#This Row],[Indicateur_TetBetail]]*25%)+(Tableau1[[#This Row],[Indicateur_Champs]]*25%)+(Tableau1[[#This Row],[Indicateur_Décés]]*30%)</f>
        <v>0.2</v>
      </c>
      <c r="T15" s="2"/>
    </row>
    <row r="16" spans="1:20" x14ac:dyDescent="0.35">
      <c r="A16">
        <v>2022</v>
      </c>
      <c r="B16" t="s">
        <v>129</v>
      </c>
      <c r="C16" t="s">
        <v>27</v>
      </c>
      <c r="D16" t="s">
        <v>69</v>
      </c>
      <c r="E16" s="2"/>
      <c r="I16">
        <f>IF(Tableau1[[#This Row],[Personnes affectées]]&gt;=1000,1,0)</f>
        <v>0</v>
      </c>
      <c r="J16">
        <f>IF(Tableau1[[#This Row],[Têtes de bétail perdus]]&gt;500,1,0)</f>
        <v>0</v>
      </c>
      <c r="K16">
        <f>IF(Tableau1[[#This Row],[Hectares de champs détruits]]&gt;500,1,0)</f>
        <v>0</v>
      </c>
      <c r="L16">
        <f>IF(Tableau1[[#This Row],[Décès]]&gt;0,1,0)</f>
        <v>0</v>
      </c>
      <c r="M16" s="1">
        <f>(Tableau1[[#This Row],[Indicateur_Persaffecté]]*20%)+(Tableau1[[#This Row],[Indicateur_TetBetail]]*25%)+(Tableau1[[#This Row],[Indicateur_Champs]]*25%)+(Tableau1[[#This Row],[Indicateur_Décés]]*30%)</f>
        <v>0</v>
      </c>
      <c r="T16" s="2"/>
    </row>
    <row r="17" spans="1:20" x14ac:dyDescent="0.35">
      <c r="A17">
        <v>2022</v>
      </c>
      <c r="B17" t="s">
        <v>129</v>
      </c>
      <c r="C17" t="s">
        <v>27</v>
      </c>
      <c r="D17" t="s">
        <v>70</v>
      </c>
      <c r="E17" s="2"/>
      <c r="I17">
        <f>IF(Tableau1[[#This Row],[Personnes affectées]]&gt;=1000,1,0)</f>
        <v>0</v>
      </c>
      <c r="J17">
        <f>IF(Tableau1[[#This Row],[Têtes de bétail perdus]]&gt;500,1,0)</f>
        <v>0</v>
      </c>
      <c r="K17">
        <f>IF(Tableau1[[#This Row],[Hectares de champs détruits]]&gt;500,1,0)</f>
        <v>0</v>
      </c>
      <c r="L17">
        <f>IF(Tableau1[[#This Row],[Décès]]&gt;0,1,0)</f>
        <v>0</v>
      </c>
      <c r="M17" s="1">
        <f>(Tableau1[[#This Row],[Indicateur_Persaffecté]]*20%)+(Tableau1[[#This Row],[Indicateur_TetBetail]]*25%)+(Tableau1[[#This Row],[Indicateur_Champs]]*25%)+(Tableau1[[#This Row],[Indicateur_Décés]]*30%)</f>
        <v>0</v>
      </c>
      <c r="T17" s="2"/>
    </row>
    <row r="18" spans="1:20" x14ac:dyDescent="0.35">
      <c r="A18">
        <v>2022</v>
      </c>
      <c r="B18" t="s">
        <v>129</v>
      </c>
      <c r="C18" t="s">
        <v>38</v>
      </c>
      <c r="D18" t="s">
        <v>71</v>
      </c>
      <c r="E18" s="2">
        <v>14664.798330005446</v>
      </c>
      <c r="I18">
        <f>IF(Tableau1[[#This Row],[Personnes affectées]]&gt;=1000,1,0)</f>
        <v>1</v>
      </c>
      <c r="J18">
        <f>IF(Tableau1[[#This Row],[Têtes de bétail perdus]]&gt;500,1,0)</f>
        <v>0</v>
      </c>
      <c r="K18">
        <f>IF(Tableau1[[#This Row],[Hectares de champs détruits]]&gt;500,1,0)</f>
        <v>0</v>
      </c>
      <c r="L18">
        <f>IF(Tableau1[[#This Row],[Décès]]&gt;0,1,0)</f>
        <v>0</v>
      </c>
      <c r="M18" s="1">
        <f>(Tableau1[[#This Row],[Indicateur_Persaffecté]]*20%)+(Tableau1[[#This Row],[Indicateur_TetBetail]]*25%)+(Tableau1[[#This Row],[Indicateur_Champs]]*25%)+(Tableau1[[#This Row],[Indicateur_Décés]]*30%)</f>
        <v>0.2</v>
      </c>
      <c r="T18" s="2"/>
    </row>
    <row r="19" spans="1:20" x14ac:dyDescent="0.35">
      <c r="A19">
        <v>2022</v>
      </c>
      <c r="B19" t="s">
        <v>129</v>
      </c>
      <c r="C19" t="s">
        <v>38</v>
      </c>
      <c r="D19" t="s">
        <v>72</v>
      </c>
      <c r="E19" s="2">
        <v>11819.213468869124</v>
      </c>
      <c r="I19">
        <f>IF(Tableau1[[#This Row],[Personnes affectées]]&gt;=1000,1,0)</f>
        <v>1</v>
      </c>
      <c r="J19">
        <f>IF(Tableau1[[#This Row],[Têtes de bétail perdus]]&gt;500,1,0)</f>
        <v>0</v>
      </c>
      <c r="K19">
        <f>IF(Tableau1[[#This Row],[Hectares de champs détruits]]&gt;500,1,0)</f>
        <v>0</v>
      </c>
      <c r="L19">
        <f>IF(Tableau1[[#This Row],[Décès]]&gt;0,1,0)</f>
        <v>0</v>
      </c>
      <c r="M19" s="1">
        <f>(Tableau1[[#This Row],[Indicateur_Persaffecté]]*20%)+(Tableau1[[#This Row],[Indicateur_TetBetail]]*25%)+(Tableau1[[#This Row],[Indicateur_Champs]]*25%)+(Tableau1[[#This Row],[Indicateur_Décés]]*30%)</f>
        <v>0.2</v>
      </c>
      <c r="T19" s="2"/>
    </row>
    <row r="20" spans="1:20" x14ac:dyDescent="0.35">
      <c r="A20">
        <v>2022</v>
      </c>
      <c r="B20" t="s">
        <v>129</v>
      </c>
      <c r="C20" t="s">
        <v>38</v>
      </c>
      <c r="D20" t="s">
        <v>73</v>
      </c>
      <c r="E20" s="2">
        <v>14641.183517879834</v>
      </c>
      <c r="I20">
        <f>IF(Tableau1[[#This Row],[Personnes affectées]]&gt;=1000,1,0)</f>
        <v>1</v>
      </c>
      <c r="J20">
        <f>IF(Tableau1[[#This Row],[Têtes de bétail perdus]]&gt;500,1,0)</f>
        <v>0</v>
      </c>
      <c r="K20">
        <f>IF(Tableau1[[#This Row],[Hectares de champs détruits]]&gt;500,1,0)</f>
        <v>0</v>
      </c>
      <c r="L20">
        <f>IF(Tableau1[[#This Row],[Décès]]&gt;0,1,0)</f>
        <v>0</v>
      </c>
      <c r="M20" s="1">
        <f>(Tableau1[[#This Row],[Indicateur_Persaffecté]]*20%)+(Tableau1[[#This Row],[Indicateur_TetBetail]]*25%)+(Tableau1[[#This Row],[Indicateur_Champs]]*25%)+(Tableau1[[#This Row],[Indicateur_Décés]]*30%)</f>
        <v>0.2</v>
      </c>
      <c r="T20" s="2"/>
    </row>
    <row r="21" spans="1:20" x14ac:dyDescent="0.35">
      <c r="A21">
        <v>2022</v>
      </c>
      <c r="B21" t="s">
        <v>129</v>
      </c>
      <c r="C21" t="s">
        <v>38</v>
      </c>
      <c r="D21" t="s">
        <v>39</v>
      </c>
      <c r="E21" s="2">
        <v>23921.804683245598</v>
      </c>
      <c r="I21">
        <f>IF(Tableau1[[#This Row],[Personnes affectées]]&gt;=1000,1,0)</f>
        <v>1</v>
      </c>
      <c r="J21">
        <f>IF(Tableau1[[#This Row],[Têtes de bétail perdus]]&gt;500,1,0)</f>
        <v>0</v>
      </c>
      <c r="K21">
        <f>IF(Tableau1[[#This Row],[Hectares de champs détruits]]&gt;500,1,0)</f>
        <v>0</v>
      </c>
      <c r="L21">
        <f>IF(Tableau1[[#This Row],[Décès]]&gt;0,1,0)</f>
        <v>0</v>
      </c>
      <c r="M21" s="1">
        <f>(Tableau1[[#This Row],[Indicateur_Persaffecté]]*20%)+(Tableau1[[#This Row],[Indicateur_TetBetail]]*25%)+(Tableau1[[#This Row],[Indicateur_Champs]]*25%)+(Tableau1[[#This Row],[Indicateur_Décés]]*30%)</f>
        <v>0.2</v>
      </c>
      <c r="T21" s="2"/>
    </row>
    <row r="22" spans="1:20" x14ac:dyDescent="0.35">
      <c r="A22">
        <v>2022</v>
      </c>
      <c r="B22" t="s">
        <v>129</v>
      </c>
      <c r="C22" t="s">
        <v>25</v>
      </c>
      <c r="D22" t="s">
        <v>74</v>
      </c>
      <c r="E22" s="2">
        <v>7761.3315017087716</v>
      </c>
      <c r="I22">
        <f>IF(Tableau1[[#This Row],[Personnes affectées]]&gt;=1000,1,0)</f>
        <v>1</v>
      </c>
      <c r="J22">
        <f>IF(Tableau1[[#This Row],[Têtes de bétail perdus]]&gt;500,1,0)</f>
        <v>0</v>
      </c>
      <c r="K22">
        <f>IF(Tableau1[[#This Row],[Hectares de champs détruits]]&gt;500,1,0)</f>
        <v>0</v>
      </c>
      <c r="L22">
        <f>IF(Tableau1[[#This Row],[Décès]]&gt;0,1,0)</f>
        <v>0</v>
      </c>
      <c r="M22" s="1">
        <f>(Tableau1[[#This Row],[Indicateur_Persaffecté]]*20%)+(Tableau1[[#This Row],[Indicateur_TetBetail]]*25%)+(Tableau1[[#This Row],[Indicateur_Champs]]*25%)+(Tableau1[[#This Row],[Indicateur_Décés]]*30%)</f>
        <v>0.2</v>
      </c>
      <c r="T22" s="2"/>
    </row>
    <row r="23" spans="1:20" x14ac:dyDescent="0.35">
      <c r="A23">
        <v>2022</v>
      </c>
      <c r="B23" t="s">
        <v>129</v>
      </c>
      <c r="C23" t="s">
        <v>25</v>
      </c>
      <c r="D23" t="s">
        <v>75</v>
      </c>
      <c r="E23" s="2">
        <v>13048.458754942036</v>
      </c>
      <c r="I23">
        <f>IF(Tableau1[[#This Row],[Personnes affectées]]&gt;=1000,1,0)</f>
        <v>1</v>
      </c>
      <c r="J23">
        <f>IF(Tableau1[[#This Row],[Têtes de bétail perdus]]&gt;500,1,0)</f>
        <v>0</v>
      </c>
      <c r="K23">
        <f>IF(Tableau1[[#This Row],[Hectares de champs détruits]]&gt;500,1,0)</f>
        <v>0</v>
      </c>
      <c r="L23">
        <f>IF(Tableau1[[#This Row],[Décès]]&gt;0,1,0)</f>
        <v>0</v>
      </c>
      <c r="M23" s="1">
        <f>(Tableau1[[#This Row],[Indicateur_Persaffecté]]*20%)+(Tableau1[[#This Row],[Indicateur_TetBetail]]*25%)+(Tableau1[[#This Row],[Indicateur_Champs]]*25%)+(Tableau1[[#This Row],[Indicateur_Décés]]*30%)</f>
        <v>0.2</v>
      </c>
      <c r="T23" s="2"/>
    </row>
    <row r="24" spans="1:20" x14ac:dyDescent="0.35">
      <c r="A24">
        <v>2022</v>
      </c>
      <c r="B24" t="s">
        <v>129</v>
      </c>
      <c r="C24" t="s">
        <v>25</v>
      </c>
      <c r="D24" t="s">
        <v>76</v>
      </c>
      <c r="E24" s="2">
        <v>8240.2097433491926</v>
      </c>
      <c r="I24">
        <f>IF(Tableau1[[#This Row],[Personnes affectées]]&gt;=1000,1,0)</f>
        <v>1</v>
      </c>
      <c r="J24">
        <f>IF(Tableau1[[#This Row],[Têtes de bétail perdus]]&gt;500,1,0)</f>
        <v>0</v>
      </c>
      <c r="K24">
        <f>IF(Tableau1[[#This Row],[Hectares de champs détruits]]&gt;500,1,0)</f>
        <v>0</v>
      </c>
      <c r="L24">
        <f>IF(Tableau1[[#This Row],[Décès]]&gt;0,1,0)</f>
        <v>0</v>
      </c>
      <c r="M24" s="1">
        <f>(Tableau1[[#This Row],[Indicateur_Persaffecté]]*20%)+(Tableau1[[#This Row],[Indicateur_TetBetail]]*25%)+(Tableau1[[#This Row],[Indicateur_Champs]]*25%)+(Tableau1[[#This Row],[Indicateur_Décés]]*30%)</f>
        <v>0.2</v>
      </c>
      <c r="T24" s="2"/>
    </row>
    <row r="25" spans="1:20" x14ac:dyDescent="0.35">
      <c r="A25">
        <v>2022</v>
      </c>
      <c r="B25" t="s">
        <v>129</v>
      </c>
      <c r="C25" t="s">
        <v>24</v>
      </c>
      <c r="D25" t="s">
        <v>77</v>
      </c>
      <c r="E25" s="2">
        <v>402.9139691067831</v>
      </c>
      <c r="I25">
        <f>IF(Tableau1[[#This Row],[Personnes affectées]]&gt;=1000,1,0)</f>
        <v>0</v>
      </c>
      <c r="J25">
        <f>IF(Tableau1[[#This Row],[Têtes de bétail perdus]]&gt;500,1,0)</f>
        <v>0</v>
      </c>
      <c r="K25">
        <f>IF(Tableau1[[#This Row],[Hectares de champs détruits]]&gt;500,1,0)</f>
        <v>0</v>
      </c>
      <c r="L25">
        <f>IF(Tableau1[[#This Row],[Décès]]&gt;0,1,0)</f>
        <v>0</v>
      </c>
      <c r="M25" s="1">
        <f>(Tableau1[[#This Row],[Indicateur_Persaffecté]]*20%)+(Tableau1[[#This Row],[Indicateur_TetBetail]]*25%)+(Tableau1[[#This Row],[Indicateur_Champs]]*25%)+(Tableau1[[#This Row],[Indicateur_Décés]]*30%)</f>
        <v>0</v>
      </c>
      <c r="T25" s="2"/>
    </row>
    <row r="26" spans="1:20" x14ac:dyDescent="0.35">
      <c r="A26">
        <v>2022</v>
      </c>
      <c r="B26" t="s">
        <v>129</v>
      </c>
      <c r="C26" t="s">
        <v>24</v>
      </c>
      <c r="D26" t="s">
        <v>78</v>
      </c>
      <c r="E26" s="2">
        <v>282.50369375419746</v>
      </c>
      <c r="I26">
        <f>IF(Tableau1[[#This Row],[Personnes affectées]]&gt;=1000,1,0)</f>
        <v>0</v>
      </c>
      <c r="J26">
        <f>IF(Tableau1[[#This Row],[Têtes de bétail perdus]]&gt;500,1,0)</f>
        <v>0</v>
      </c>
      <c r="K26">
        <f>IF(Tableau1[[#This Row],[Hectares de champs détruits]]&gt;500,1,0)</f>
        <v>0</v>
      </c>
      <c r="L26">
        <f>IF(Tableau1[[#This Row],[Décès]]&gt;0,1,0)</f>
        <v>0</v>
      </c>
      <c r="M26" s="1">
        <f>(Tableau1[[#This Row],[Indicateur_Persaffecté]]*20%)+(Tableau1[[#This Row],[Indicateur_TetBetail]]*25%)+(Tableau1[[#This Row],[Indicateur_Champs]]*25%)+(Tableau1[[#This Row],[Indicateur_Décés]]*30%)</f>
        <v>0</v>
      </c>
      <c r="T26" s="2"/>
    </row>
    <row r="27" spans="1:20" x14ac:dyDescent="0.35">
      <c r="A27">
        <v>2022</v>
      </c>
      <c r="B27" t="s">
        <v>129</v>
      </c>
      <c r="C27" t="s">
        <v>24</v>
      </c>
      <c r="D27" t="s">
        <v>79</v>
      </c>
      <c r="E27" s="2">
        <v>345.5823371390195</v>
      </c>
      <c r="I27">
        <f>IF(Tableau1[[#This Row],[Personnes affectées]]&gt;=1000,1,0)</f>
        <v>0</v>
      </c>
      <c r="J27">
        <f>IF(Tableau1[[#This Row],[Têtes de bétail perdus]]&gt;500,1,0)</f>
        <v>0</v>
      </c>
      <c r="K27">
        <f>IF(Tableau1[[#This Row],[Hectares de champs détruits]]&gt;500,1,0)</f>
        <v>0</v>
      </c>
      <c r="L27">
        <f>IF(Tableau1[[#This Row],[Décès]]&gt;0,1,0)</f>
        <v>0</v>
      </c>
      <c r="M27" s="1">
        <f>(Tableau1[[#This Row],[Indicateur_Persaffecté]]*20%)+(Tableau1[[#This Row],[Indicateur_TetBetail]]*25%)+(Tableau1[[#This Row],[Indicateur_Champs]]*25%)+(Tableau1[[#This Row],[Indicateur_Décés]]*30%)</f>
        <v>0</v>
      </c>
      <c r="T27" s="2"/>
    </row>
    <row r="28" spans="1:20" x14ac:dyDescent="0.35">
      <c r="A28">
        <v>2022</v>
      </c>
      <c r="B28" t="s">
        <v>129</v>
      </c>
      <c r="C28" t="s">
        <v>14</v>
      </c>
      <c r="D28" t="s">
        <v>40</v>
      </c>
      <c r="E28" s="2">
        <v>58873.387496740354</v>
      </c>
      <c r="I28">
        <f>IF(Tableau1[[#This Row],[Personnes affectées]]&gt;=1000,1,0)</f>
        <v>1</v>
      </c>
      <c r="J28">
        <f>IF(Tableau1[[#This Row],[Têtes de bétail perdus]]&gt;500,1,0)</f>
        <v>0</v>
      </c>
      <c r="K28">
        <f>IF(Tableau1[[#This Row],[Hectares de champs détruits]]&gt;500,1,0)</f>
        <v>0</v>
      </c>
      <c r="L28">
        <f>IF(Tableau1[[#This Row],[Décès]]&gt;0,1,0)</f>
        <v>0</v>
      </c>
      <c r="M28" s="1">
        <f>(Tableau1[[#This Row],[Indicateur_Persaffecté]]*20%)+(Tableau1[[#This Row],[Indicateur_TetBetail]]*25%)+(Tableau1[[#This Row],[Indicateur_Champs]]*25%)+(Tableau1[[#This Row],[Indicateur_Décés]]*30%)</f>
        <v>0.2</v>
      </c>
      <c r="T28" s="2"/>
    </row>
    <row r="29" spans="1:20" x14ac:dyDescent="0.35">
      <c r="A29">
        <v>2022</v>
      </c>
      <c r="B29" t="s">
        <v>129</v>
      </c>
      <c r="C29" t="s">
        <v>14</v>
      </c>
      <c r="D29" t="s">
        <v>41</v>
      </c>
      <c r="E29" s="2">
        <v>21590.395172281456</v>
      </c>
      <c r="I29">
        <f>IF(Tableau1[[#This Row],[Personnes affectées]]&gt;=1000,1,0)</f>
        <v>1</v>
      </c>
      <c r="J29">
        <f>IF(Tableau1[[#This Row],[Têtes de bétail perdus]]&gt;500,1,0)</f>
        <v>0</v>
      </c>
      <c r="K29">
        <f>IF(Tableau1[[#This Row],[Hectares de champs détruits]]&gt;500,1,0)</f>
        <v>0</v>
      </c>
      <c r="L29">
        <f>IF(Tableau1[[#This Row],[Décès]]&gt;0,1,0)</f>
        <v>0</v>
      </c>
      <c r="M29" s="1">
        <f>(Tableau1[[#This Row],[Indicateur_Persaffecté]]*20%)+(Tableau1[[#This Row],[Indicateur_TetBetail]]*25%)+(Tableau1[[#This Row],[Indicateur_Champs]]*25%)+(Tableau1[[#This Row],[Indicateur_Décés]]*30%)</f>
        <v>0.2</v>
      </c>
      <c r="T29" s="2"/>
    </row>
    <row r="30" spans="1:20" x14ac:dyDescent="0.35">
      <c r="A30">
        <v>2022</v>
      </c>
      <c r="B30" t="s">
        <v>129</v>
      </c>
      <c r="C30" t="s">
        <v>14</v>
      </c>
      <c r="D30" t="s">
        <v>42</v>
      </c>
      <c r="E30" s="2">
        <v>135096.85888320877</v>
      </c>
      <c r="I30">
        <f>IF(Tableau1[[#This Row],[Personnes affectées]]&gt;=1000,1,0)</f>
        <v>1</v>
      </c>
      <c r="J30">
        <f>IF(Tableau1[[#This Row],[Têtes de bétail perdus]]&gt;500,1,0)</f>
        <v>0</v>
      </c>
      <c r="K30">
        <f>IF(Tableau1[[#This Row],[Hectares de champs détruits]]&gt;500,1,0)</f>
        <v>0</v>
      </c>
      <c r="L30">
        <f>IF(Tableau1[[#This Row],[Décès]]&gt;0,1,0)</f>
        <v>0</v>
      </c>
      <c r="M30" s="1">
        <f>(Tableau1[[#This Row],[Indicateur_Persaffecté]]*20%)+(Tableau1[[#This Row],[Indicateur_TetBetail]]*25%)+(Tableau1[[#This Row],[Indicateur_Champs]]*25%)+(Tableau1[[#This Row],[Indicateur_Décés]]*30%)</f>
        <v>0.2</v>
      </c>
    </row>
    <row r="31" spans="1:20" x14ac:dyDescent="0.35">
      <c r="A31">
        <v>2022</v>
      </c>
      <c r="B31" t="s">
        <v>129</v>
      </c>
      <c r="C31" t="s">
        <v>14</v>
      </c>
      <c r="D31" t="s">
        <v>80</v>
      </c>
      <c r="E31" s="2">
        <v>34530.358447769417</v>
      </c>
      <c r="I31">
        <f>IF(Tableau1[[#This Row],[Personnes affectées]]&gt;=1000,1,0)</f>
        <v>1</v>
      </c>
      <c r="J31">
        <f>IF(Tableau1[[#This Row],[Têtes de bétail perdus]]&gt;500,1,0)</f>
        <v>0</v>
      </c>
      <c r="K31">
        <f>IF(Tableau1[[#This Row],[Hectares de champs détruits]]&gt;500,1,0)</f>
        <v>0</v>
      </c>
      <c r="L31">
        <f>IF(Tableau1[[#This Row],[Décès]]&gt;0,1,0)</f>
        <v>0</v>
      </c>
      <c r="M31" s="1">
        <f>(Tableau1[[#This Row],[Indicateur_Persaffecté]]*20%)+(Tableau1[[#This Row],[Indicateur_TetBetail]]*25%)+(Tableau1[[#This Row],[Indicateur_Champs]]*25%)+(Tableau1[[#This Row],[Indicateur_Décés]]*30%)</f>
        <v>0.2</v>
      </c>
    </row>
    <row r="32" spans="1:20" x14ac:dyDescent="0.35">
      <c r="A32">
        <v>2022</v>
      </c>
      <c r="B32" t="s">
        <v>129</v>
      </c>
      <c r="C32" t="s">
        <v>23</v>
      </c>
      <c r="D32" t="s">
        <v>81</v>
      </c>
      <c r="E32" s="2">
        <v>19145.785056542809</v>
      </c>
      <c r="I32">
        <f>IF(Tableau1[[#This Row],[Personnes affectées]]&gt;=1000,1,0)</f>
        <v>1</v>
      </c>
      <c r="J32">
        <f>IF(Tableau1[[#This Row],[Têtes de bétail perdus]]&gt;500,1,0)</f>
        <v>0</v>
      </c>
      <c r="K32">
        <f>IF(Tableau1[[#This Row],[Hectares de champs détruits]]&gt;500,1,0)</f>
        <v>0</v>
      </c>
      <c r="L32">
        <f>IF(Tableau1[[#This Row],[Décès]]&gt;0,1,0)</f>
        <v>0</v>
      </c>
      <c r="M32" s="1">
        <f>(Tableau1[[#This Row],[Indicateur_Persaffecté]]*20%)+(Tableau1[[#This Row],[Indicateur_TetBetail]]*25%)+(Tableau1[[#This Row],[Indicateur_Champs]]*25%)+(Tableau1[[#This Row],[Indicateur_Décés]]*30%)</f>
        <v>0.2</v>
      </c>
    </row>
    <row r="33" spans="1:13" x14ac:dyDescent="0.35">
      <c r="A33">
        <v>2022</v>
      </c>
      <c r="B33" t="s">
        <v>129</v>
      </c>
      <c r="C33" t="s">
        <v>23</v>
      </c>
      <c r="D33" t="s">
        <v>82</v>
      </c>
      <c r="E33" s="2">
        <v>47597.063408723749</v>
      </c>
      <c r="I33">
        <f>IF(Tableau1[[#This Row],[Personnes affectées]]&gt;=1000,1,0)</f>
        <v>1</v>
      </c>
      <c r="J33">
        <f>IF(Tableau1[[#This Row],[Têtes de bétail perdus]]&gt;500,1,0)</f>
        <v>0</v>
      </c>
      <c r="K33">
        <f>IF(Tableau1[[#This Row],[Hectares de champs détruits]]&gt;500,1,0)</f>
        <v>0</v>
      </c>
      <c r="L33">
        <f>IF(Tableau1[[#This Row],[Décès]]&gt;0,1,0)</f>
        <v>0</v>
      </c>
      <c r="M33" s="1">
        <f>(Tableau1[[#This Row],[Indicateur_Persaffecté]]*20%)+(Tableau1[[#This Row],[Indicateur_TetBetail]]*25%)+(Tableau1[[#This Row],[Indicateur_Champs]]*25%)+(Tableau1[[#This Row],[Indicateur_Décés]]*30%)</f>
        <v>0.2</v>
      </c>
    </row>
    <row r="34" spans="1:13" x14ac:dyDescent="0.35">
      <c r="A34">
        <v>2022</v>
      </c>
      <c r="B34" t="s">
        <v>129</v>
      </c>
      <c r="C34" t="s">
        <v>23</v>
      </c>
      <c r="D34" t="s">
        <v>83</v>
      </c>
      <c r="E34" s="2">
        <v>41310.210339256861</v>
      </c>
      <c r="I34">
        <f>IF(Tableau1[[#This Row],[Personnes affectées]]&gt;=1000,1,0)</f>
        <v>1</v>
      </c>
      <c r="J34">
        <f>IF(Tableau1[[#This Row],[Têtes de bétail perdus]]&gt;500,1,0)</f>
        <v>0</v>
      </c>
      <c r="K34">
        <f>IF(Tableau1[[#This Row],[Hectares de champs détruits]]&gt;500,1,0)</f>
        <v>0</v>
      </c>
      <c r="L34">
        <f>IF(Tableau1[[#This Row],[Décès]]&gt;0,1,0)</f>
        <v>0</v>
      </c>
      <c r="M34" s="1">
        <f>(Tableau1[[#This Row],[Indicateur_Persaffecté]]*20%)+(Tableau1[[#This Row],[Indicateur_TetBetail]]*25%)+(Tableau1[[#This Row],[Indicateur_Champs]]*25%)+(Tableau1[[#This Row],[Indicateur_Décés]]*30%)</f>
        <v>0.2</v>
      </c>
    </row>
    <row r="35" spans="1:13" x14ac:dyDescent="0.35">
      <c r="A35">
        <v>2022</v>
      </c>
      <c r="B35" t="s">
        <v>129</v>
      </c>
      <c r="C35" t="s">
        <v>23</v>
      </c>
      <c r="D35" t="s">
        <v>84</v>
      </c>
      <c r="E35" s="2">
        <v>39075.941195476575</v>
      </c>
      <c r="I35">
        <f>IF(Tableau1[[#This Row],[Personnes affectées]]&gt;=1000,1,0)</f>
        <v>1</v>
      </c>
      <c r="J35">
        <f>IF(Tableau1[[#This Row],[Têtes de bétail perdus]]&gt;500,1,0)</f>
        <v>0</v>
      </c>
      <c r="K35">
        <f>IF(Tableau1[[#This Row],[Hectares de champs détruits]]&gt;500,1,0)</f>
        <v>0</v>
      </c>
      <c r="L35">
        <f>IF(Tableau1[[#This Row],[Décès]]&gt;0,1,0)</f>
        <v>0</v>
      </c>
      <c r="M35" s="1">
        <f>(Tableau1[[#This Row],[Indicateur_Persaffecté]]*20%)+(Tableau1[[#This Row],[Indicateur_TetBetail]]*25%)+(Tableau1[[#This Row],[Indicateur_Champs]]*25%)+(Tableau1[[#This Row],[Indicateur_Décés]]*30%)</f>
        <v>0.2</v>
      </c>
    </row>
    <row r="36" spans="1:13" x14ac:dyDescent="0.35">
      <c r="A36">
        <v>2022</v>
      </c>
      <c r="B36" t="s">
        <v>129</v>
      </c>
      <c r="C36" t="s">
        <v>19</v>
      </c>
      <c r="D36" t="s">
        <v>85</v>
      </c>
      <c r="E36" s="2">
        <v>2160.5523971303105</v>
      </c>
      <c r="I36">
        <f>IF(Tableau1[[#This Row],[Personnes affectées]]&gt;=1000,1,0)</f>
        <v>1</v>
      </c>
      <c r="J36">
        <f>IF(Tableau1[[#This Row],[Têtes de bétail perdus]]&gt;500,1,0)</f>
        <v>0</v>
      </c>
      <c r="K36">
        <f>IF(Tableau1[[#This Row],[Hectares de champs détruits]]&gt;500,1,0)</f>
        <v>0</v>
      </c>
      <c r="L36">
        <f>IF(Tableau1[[#This Row],[Décès]]&gt;0,1,0)</f>
        <v>0</v>
      </c>
      <c r="M36" s="1">
        <f>(Tableau1[[#This Row],[Indicateur_Persaffecté]]*20%)+(Tableau1[[#This Row],[Indicateur_TetBetail]]*25%)+(Tableau1[[#This Row],[Indicateur_Champs]]*25%)+(Tableau1[[#This Row],[Indicateur_Décés]]*30%)</f>
        <v>0.2</v>
      </c>
    </row>
    <row r="37" spans="1:13" x14ac:dyDescent="0.35">
      <c r="A37">
        <v>2022</v>
      </c>
      <c r="B37" t="s">
        <v>129</v>
      </c>
      <c r="C37" t="s">
        <v>19</v>
      </c>
      <c r="D37" t="s">
        <v>86</v>
      </c>
      <c r="E37" s="2">
        <v>1310.6091765003523</v>
      </c>
      <c r="I37">
        <f>IF(Tableau1[[#This Row],[Personnes affectées]]&gt;=1000,1,0)</f>
        <v>1</v>
      </c>
      <c r="J37">
        <f>IF(Tableau1[[#This Row],[Têtes de bétail perdus]]&gt;500,1,0)</f>
        <v>0</v>
      </c>
      <c r="K37">
        <f>IF(Tableau1[[#This Row],[Hectares de champs détruits]]&gt;500,1,0)</f>
        <v>0</v>
      </c>
      <c r="L37">
        <f>IF(Tableau1[[#This Row],[Décès]]&gt;0,1,0)</f>
        <v>0</v>
      </c>
      <c r="M37" s="1">
        <f>(Tableau1[[#This Row],[Indicateur_Persaffecté]]*20%)+(Tableau1[[#This Row],[Indicateur_TetBetail]]*25%)+(Tableau1[[#This Row],[Indicateur_Champs]]*25%)+(Tableau1[[#This Row],[Indicateur_Décés]]*30%)</f>
        <v>0.2</v>
      </c>
    </row>
    <row r="38" spans="1:13" x14ac:dyDescent="0.35">
      <c r="A38">
        <v>2022</v>
      </c>
      <c r="B38" t="s">
        <v>129</v>
      </c>
      <c r="C38" t="s">
        <v>19</v>
      </c>
      <c r="D38" t="s">
        <v>118</v>
      </c>
      <c r="E38" s="2">
        <v>1034.3185933462241</v>
      </c>
      <c r="I38">
        <f>IF(Tableau1[[#This Row],[Personnes affectées]]&gt;=1000,1,0)</f>
        <v>1</v>
      </c>
      <c r="J38">
        <f>IF(Tableau1[[#This Row],[Têtes de bétail perdus]]&gt;500,1,0)</f>
        <v>0</v>
      </c>
      <c r="K38">
        <f>IF(Tableau1[[#This Row],[Hectares de champs détruits]]&gt;500,1,0)</f>
        <v>0</v>
      </c>
      <c r="L38">
        <f>IF(Tableau1[[#This Row],[Décès]]&gt;0,1,0)</f>
        <v>0</v>
      </c>
      <c r="M38" s="1">
        <f>(Tableau1[[#This Row],[Indicateur_Persaffecté]]*20%)+(Tableau1[[#This Row],[Indicateur_TetBetail]]*25%)+(Tableau1[[#This Row],[Indicateur_Champs]]*25%)+(Tableau1[[#This Row],[Indicateur_Décés]]*30%)</f>
        <v>0.2</v>
      </c>
    </row>
    <row r="39" spans="1:13" x14ac:dyDescent="0.35">
      <c r="A39">
        <v>2022</v>
      </c>
      <c r="B39" t="s">
        <v>129</v>
      </c>
      <c r="C39" t="s">
        <v>19</v>
      </c>
      <c r="D39" t="s">
        <v>119</v>
      </c>
      <c r="E39" s="2">
        <v>169.84332363518078</v>
      </c>
      <c r="I39">
        <f>IF(Tableau1[[#This Row],[Personnes affectées]]&gt;=1000,1,0)</f>
        <v>0</v>
      </c>
      <c r="J39">
        <f>IF(Tableau1[[#This Row],[Têtes de bétail perdus]]&gt;500,1,0)</f>
        <v>0</v>
      </c>
      <c r="K39">
        <f>IF(Tableau1[[#This Row],[Hectares de champs détruits]]&gt;500,1,0)</f>
        <v>0</v>
      </c>
      <c r="L39">
        <f>IF(Tableau1[[#This Row],[Décès]]&gt;0,1,0)</f>
        <v>0</v>
      </c>
      <c r="M39" s="1">
        <f>(Tableau1[[#This Row],[Indicateur_Persaffecté]]*20%)+(Tableau1[[#This Row],[Indicateur_TetBetail]]*25%)+(Tableau1[[#This Row],[Indicateur_Champs]]*25%)+(Tableau1[[#This Row],[Indicateur_Décés]]*30%)</f>
        <v>0</v>
      </c>
    </row>
    <row r="40" spans="1:13" x14ac:dyDescent="0.35">
      <c r="A40">
        <v>2022</v>
      </c>
      <c r="B40" t="s">
        <v>129</v>
      </c>
      <c r="C40" t="s">
        <v>19</v>
      </c>
      <c r="D40" t="s">
        <v>87</v>
      </c>
      <c r="E40" s="2">
        <v>3953.2623018956574</v>
      </c>
      <c r="I40">
        <f>IF(Tableau1[[#This Row],[Personnes affectées]]&gt;=1000,1,0)</f>
        <v>1</v>
      </c>
      <c r="J40">
        <f>IF(Tableau1[[#This Row],[Têtes de bétail perdus]]&gt;500,1,0)</f>
        <v>0</v>
      </c>
      <c r="K40">
        <f>IF(Tableau1[[#This Row],[Hectares de champs détruits]]&gt;500,1,0)</f>
        <v>0</v>
      </c>
      <c r="L40">
        <f>IF(Tableau1[[#This Row],[Décès]]&gt;0,1,0)</f>
        <v>0</v>
      </c>
      <c r="M40" s="1">
        <f>(Tableau1[[#This Row],[Indicateur_Persaffecté]]*20%)+(Tableau1[[#This Row],[Indicateur_TetBetail]]*25%)+(Tableau1[[#This Row],[Indicateur_Champs]]*25%)+(Tableau1[[#This Row],[Indicateur_Décés]]*30%)</f>
        <v>0.2</v>
      </c>
    </row>
    <row r="41" spans="1:13" x14ac:dyDescent="0.35">
      <c r="A41">
        <v>2022</v>
      </c>
      <c r="B41" t="s">
        <v>129</v>
      </c>
      <c r="C41" t="s">
        <v>19</v>
      </c>
      <c r="D41" t="s">
        <v>43</v>
      </c>
      <c r="E41" s="2">
        <v>1423.4142074922747</v>
      </c>
      <c r="I41">
        <f>IF(Tableau1[[#This Row],[Personnes affectées]]&gt;=1000,1,0)</f>
        <v>1</v>
      </c>
      <c r="J41">
        <f>IF(Tableau1[[#This Row],[Têtes de bétail perdus]]&gt;500,1,0)</f>
        <v>0</v>
      </c>
      <c r="K41">
        <f>IF(Tableau1[[#This Row],[Hectares de champs détruits]]&gt;500,1,0)</f>
        <v>0</v>
      </c>
      <c r="L41">
        <f>IF(Tableau1[[#This Row],[Décès]]&gt;0,1,0)</f>
        <v>0</v>
      </c>
      <c r="M41" s="1">
        <f>(Tableau1[[#This Row],[Indicateur_Persaffecté]]*20%)+(Tableau1[[#This Row],[Indicateur_TetBetail]]*25%)+(Tableau1[[#This Row],[Indicateur_Champs]]*25%)+(Tableau1[[#This Row],[Indicateur_Décés]]*30%)</f>
        <v>0.2</v>
      </c>
    </row>
    <row r="42" spans="1:13" x14ac:dyDescent="0.35">
      <c r="A42">
        <v>2022</v>
      </c>
      <c r="B42" t="s">
        <v>129</v>
      </c>
      <c r="C42" t="s">
        <v>15</v>
      </c>
      <c r="D42" t="s">
        <v>88</v>
      </c>
      <c r="E42" s="2">
        <v>30006.972002564649</v>
      </c>
      <c r="I42">
        <f>IF(Tableau1[[#This Row],[Personnes affectées]]&gt;=1000,1,0)</f>
        <v>1</v>
      </c>
      <c r="J42">
        <f>IF(Tableau1[[#This Row],[Têtes de bétail perdus]]&gt;500,1,0)</f>
        <v>0</v>
      </c>
      <c r="K42">
        <f>IF(Tableau1[[#This Row],[Hectares de champs détruits]]&gt;500,1,0)</f>
        <v>0</v>
      </c>
      <c r="L42">
        <f>IF(Tableau1[[#This Row],[Décès]]&gt;0,1,0)</f>
        <v>0</v>
      </c>
      <c r="M42" s="1">
        <f>(Tableau1[[#This Row],[Indicateur_Persaffecté]]*20%)+(Tableau1[[#This Row],[Indicateur_TetBetail]]*25%)+(Tableau1[[#This Row],[Indicateur_Champs]]*25%)+(Tableau1[[#This Row],[Indicateur_Décés]]*30%)</f>
        <v>0.2</v>
      </c>
    </row>
    <row r="43" spans="1:13" x14ac:dyDescent="0.35">
      <c r="A43">
        <v>2022</v>
      </c>
      <c r="B43" t="s">
        <v>129</v>
      </c>
      <c r="C43" t="s">
        <v>15</v>
      </c>
      <c r="D43" t="s">
        <v>89</v>
      </c>
      <c r="E43" s="2">
        <v>19085.113913229325</v>
      </c>
      <c r="I43">
        <f>IF(Tableau1[[#This Row],[Personnes affectées]]&gt;=1000,1,0)</f>
        <v>1</v>
      </c>
      <c r="J43">
        <f>IF(Tableau1[[#This Row],[Têtes de bétail perdus]]&gt;500,1,0)</f>
        <v>0</v>
      </c>
      <c r="K43">
        <f>IF(Tableau1[[#This Row],[Hectares de champs détruits]]&gt;500,1,0)</f>
        <v>0</v>
      </c>
      <c r="L43">
        <f>IF(Tableau1[[#This Row],[Décès]]&gt;0,1,0)</f>
        <v>0</v>
      </c>
      <c r="M43" s="1">
        <f>(Tableau1[[#This Row],[Indicateur_Persaffecté]]*20%)+(Tableau1[[#This Row],[Indicateur_TetBetail]]*25%)+(Tableau1[[#This Row],[Indicateur_Champs]]*25%)+(Tableau1[[#This Row],[Indicateur_Décés]]*30%)</f>
        <v>0.2</v>
      </c>
    </row>
    <row r="44" spans="1:13" x14ac:dyDescent="0.35">
      <c r="A44">
        <v>2022</v>
      </c>
      <c r="B44" t="s">
        <v>129</v>
      </c>
      <c r="C44" t="s">
        <v>15</v>
      </c>
      <c r="D44" t="s">
        <v>90</v>
      </c>
      <c r="E44" s="2">
        <v>33515.914084206022</v>
      </c>
      <c r="I44">
        <f>IF(Tableau1[[#This Row],[Personnes affectées]]&gt;=1000,1,0)</f>
        <v>1</v>
      </c>
      <c r="J44">
        <f>IF(Tableau1[[#This Row],[Têtes de bétail perdus]]&gt;500,1,0)</f>
        <v>0</v>
      </c>
      <c r="K44">
        <f>IF(Tableau1[[#This Row],[Hectares de champs détruits]]&gt;500,1,0)</f>
        <v>0</v>
      </c>
      <c r="L44">
        <f>IF(Tableau1[[#This Row],[Décès]]&gt;0,1,0)</f>
        <v>0</v>
      </c>
      <c r="M44" s="1">
        <f>(Tableau1[[#This Row],[Indicateur_Persaffecté]]*20%)+(Tableau1[[#This Row],[Indicateur_TetBetail]]*25%)+(Tableau1[[#This Row],[Indicateur_Champs]]*25%)+(Tableau1[[#This Row],[Indicateur_Décés]]*30%)</f>
        <v>0.2</v>
      </c>
    </row>
    <row r="45" spans="1:13" x14ac:dyDescent="0.35">
      <c r="A45">
        <v>2022</v>
      </c>
      <c r="B45" t="s">
        <v>129</v>
      </c>
      <c r="C45" t="s">
        <v>16</v>
      </c>
      <c r="D45" t="s">
        <v>120</v>
      </c>
      <c r="E45" s="2">
        <v>5080.1767244934435</v>
      </c>
      <c r="I45">
        <f>IF(Tableau1[[#This Row],[Personnes affectées]]&gt;=1000,1,0)</f>
        <v>1</v>
      </c>
      <c r="J45">
        <f>IF(Tableau1[[#This Row],[Têtes de bétail perdus]]&gt;500,1,0)</f>
        <v>0</v>
      </c>
      <c r="K45">
        <f>IF(Tableau1[[#This Row],[Hectares de champs détruits]]&gt;500,1,0)</f>
        <v>0</v>
      </c>
      <c r="L45">
        <f>IF(Tableau1[[#This Row],[Décès]]&gt;0,1,0)</f>
        <v>0</v>
      </c>
      <c r="M45" s="1">
        <f>(Tableau1[[#This Row],[Indicateur_Persaffecté]]*20%)+(Tableau1[[#This Row],[Indicateur_TetBetail]]*25%)+(Tableau1[[#This Row],[Indicateur_Champs]]*25%)+(Tableau1[[#This Row],[Indicateur_Décés]]*30%)</f>
        <v>0.2</v>
      </c>
    </row>
    <row r="46" spans="1:13" x14ac:dyDescent="0.35">
      <c r="A46">
        <v>2022</v>
      </c>
      <c r="B46" t="s">
        <v>129</v>
      </c>
      <c r="C46" t="s">
        <v>16</v>
      </c>
      <c r="D46" t="s">
        <v>92</v>
      </c>
      <c r="E46" s="2">
        <v>34414.277843455311</v>
      </c>
      <c r="I46">
        <f>IF(Tableau1[[#This Row],[Personnes affectées]]&gt;=1000,1,0)</f>
        <v>1</v>
      </c>
      <c r="J46">
        <f>IF(Tableau1[[#This Row],[Têtes de bétail perdus]]&gt;500,1,0)</f>
        <v>0</v>
      </c>
      <c r="K46">
        <f>IF(Tableau1[[#This Row],[Hectares de champs détruits]]&gt;500,1,0)</f>
        <v>0</v>
      </c>
      <c r="L46">
        <f>IF(Tableau1[[#This Row],[Décès]]&gt;0,1,0)</f>
        <v>0</v>
      </c>
      <c r="M46" s="1">
        <f>(Tableau1[[#This Row],[Indicateur_Persaffecté]]*20%)+(Tableau1[[#This Row],[Indicateur_TetBetail]]*25%)+(Tableau1[[#This Row],[Indicateur_Champs]]*25%)+(Tableau1[[#This Row],[Indicateur_Décés]]*30%)</f>
        <v>0.2</v>
      </c>
    </row>
    <row r="47" spans="1:13" x14ac:dyDescent="0.35">
      <c r="A47">
        <v>2022</v>
      </c>
      <c r="B47" t="s">
        <v>129</v>
      </c>
      <c r="C47" t="s">
        <v>16</v>
      </c>
      <c r="D47" t="s">
        <v>93</v>
      </c>
      <c r="E47" s="2">
        <v>3374.8656420971597</v>
      </c>
      <c r="I47">
        <f>IF(Tableau1[[#This Row],[Personnes affectées]]&gt;=1000,1,0)</f>
        <v>1</v>
      </c>
      <c r="J47">
        <f>IF(Tableau1[[#This Row],[Têtes de bétail perdus]]&gt;500,1,0)</f>
        <v>0</v>
      </c>
      <c r="K47">
        <f>IF(Tableau1[[#This Row],[Hectares de champs détruits]]&gt;500,1,0)</f>
        <v>0</v>
      </c>
      <c r="L47">
        <f>IF(Tableau1[[#This Row],[Décès]]&gt;0,1,0)</f>
        <v>0</v>
      </c>
      <c r="M47" s="1">
        <f>(Tableau1[[#This Row],[Indicateur_Persaffecté]]*20%)+(Tableau1[[#This Row],[Indicateur_TetBetail]]*25%)+(Tableau1[[#This Row],[Indicateur_Champs]]*25%)+(Tableau1[[#This Row],[Indicateur_Décés]]*30%)</f>
        <v>0.2</v>
      </c>
    </row>
    <row r="48" spans="1:13" x14ac:dyDescent="0.35">
      <c r="A48">
        <v>2022</v>
      </c>
      <c r="B48" t="s">
        <v>129</v>
      </c>
      <c r="C48" t="s">
        <v>16</v>
      </c>
      <c r="D48" t="s">
        <v>94</v>
      </c>
      <c r="E48" s="2">
        <v>7152.679789954087</v>
      </c>
      <c r="I48">
        <f>IF(Tableau1[[#This Row],[Personnes affectées]]&gt;=1000,1,0)</f>
        <v>1</v>
      </c>
      <c r="J48">
        <f>IF(Tableau1[[#This Row],[Têtes de bétail perdus]]&gt;500,1,0)</f>
        <v>0</v>
      </c>
      <c r="K48">
        <f>IF(Tableau1[[#This Row],[Hectares de champs détruits]]&gt;500,1,0)</f>
        <v>0</v>
      </c>
      <c r="L48">
        <f>IF(Tableau1[[#This Row],[Décès]]&gt;0,1,0)</f>
        <v>0</v>
      </c>
      <c r="M48" s="1">
        <f>(Tableau1[[#This Row],[Indicateur_Persaffecté]]*20%)+(Tableau1[[#This Row],[Indicateur_TetBetail]]*25%)+(Tableau1[[#This Row],[Indicateur_Champs]]*25%)+(Tableau1[[#This Row],[Indicateur_Décés]]*30%)</f>
        <v>0.2</v>
      </c>
    </row>
    <row r="49" spans="1:13" x14ac:dyDescent="0.35">
      <c r="A49">
        <v>2022</v>
      </c>
      <c r="B49" t="s">
        <v>129</v>
      </c>
      <c r="C49" t="s">
        <v>22</v>
      </c>
      <c r="D49" t="s">
        <v>95</v>
      </c>
      <c r="E49" s="2">
        <v>31018.69126328217</v>
      </c>
      <c r="I49">
        <f>IF(Tableau1[[#This Row],[Personnes affectées]]&gt;=1000,1,0)</f>
        <v>1</v>
      </c>
      <c r="J49">
        <f>IF(Tableau1[[#This Row],[Têtes de bétail perdus]]&gt;500,1,0)</f>
        <v>0</v>
      </c>
      <c r="K49">
        <f>IF(Tableau1[[#This Row],[Hectares de champs détruits]]&gt;500,1,0)</f>
        <v>0</v>
      </c>
      <c r="L49">
        <f>IF(Tableau1[[#This Row],[Décès]]&gt;0,1,0)</f>
        <v>0</v>
      </c>
      <c r="M49" s="1">
        <f>(Tableau1[[#This Row],[Indicateur_Persaffecté]]*20%)+(Tableau1[[#This Row],[Indicateur_TetBetail]]*25%)+(Tableau1[[#This Row],[Indicateur_Champs]]*25%)+(Tableau1[[#This Row],[Indicateur_Décés]]*30%)</f>
        <v>0.2</v>
      </c>
    </row>
    <row r="50" spans="1:13" x14ac:dyDescent="0.35">
      <c r="A50">
        <v>2022</v>
      </c>
      <c r="B50" t="s">
        <v>129</v>
      </c>
      <c r="C50" t="s">
        <v>22</v>
      </c>
      <c r="D50" t="s">
        <v>96</v>
      </c>
      <c r="E50" s="2">
        <v>25348.244982290438</v>
      </c>
      <c r="I50">
        <f>IF(Tableau1[[#This Row],[Personnes affectées]]&gt;=1000,1,0)</f>
        <v>1</v>
      </c>
      <c r="J50">
        <f>IF(Tableau1[[#This Row],[Têtes de bétail perdus]]&gt;500,1,0)</f>
        <v>0</v>
      </c>
      <c r="K50">
        <f>IF(Tableau1[[#This Row],[Hectares de champs détruits]]&gt;500,1,0)</f>
        <v>0</v>
      </c>
      <c r="L50">
        <f>IF(Tableau1[[#This Row],[Décès]]&gt;0,1,0)</f>
        <v>0</v>
      </c>
      <c r="M50" s="1">
        <f>(Tableau1[[#This Row],[Indicateur_Persaffecté]]*20%)+(Tableau1[[#This Row],[Indicateur_TetBetail]]*25%)+(Tableau1[[#This Row],[Indicateur_Champs]]*25%)+(Tableau1[[#This Row],[Indicateur_Décés]]*30%)</f>
        <v>0.2</v>
      </c>
    </row>
    <row r="51" spans="1:13" x14ac:dyDescent="0.35">
      <c r="A51">
        <v>2022</v>
      </c>
      <c r="B51" t="s">
        <v>129</v>
      </c>
      <c r="C51" t="s">
        <v>22</v>
      </c>
      <c r="D51" t="s">
        <v>97</v>
      </c>
      <c r="E51" s="2">
        <v>172341.06375442739</v>
      </c>
      <c r="I51">
        <f>IF(Tableau1[[#This Row],[Personnes affectées]]&gt;=1000,1,0)</f>
        <v>1</v>
      </c>
      <c r="J51">
        <f>IF(Tableau1[[#This Row],[Têtes de bétail perdus]]&gt;500,1,0)</f>
        <v>0</v>
      </c>
      <c r="K51">
        <f>IF(Tableau1[[#This Row],[Hectares de champs détruits]]&gt;500,1,0)</f>
        <v>0</v>
      </c>
      <c r="L51">
        <f>IF(Tableau1[[#This Row],[Décès]]&gt;0,1,0)</f>
        <v>0</v>
      </c>
      <c r="M51" s="1">
        <f>(Tableau1[[#This Row],[Indicateur_Persaffecté]]*20%)+(Tableau1[[#This Row],[Indicateur_TetBetail]]*25%)+(Tableau1[[#This Row],[Indicateur_Champs]]*25%)+(Tableau1[[#This Row],[Indicateur_Décés]]*30%)</f>
        <v>0.2</v>
      </c>
    </row>
    <row r="52" spans="1:13" x14ac:dyDescent="0.35">
      <c r="A52">
        <v>2022</v>
      </c>
      <c r="B52" t="s">
        <v>129</v>
      </c>
      <c r="C52" t="s">
        <v>11</v>
      </c>
      <c r="D52" t="s">
        <v>98</v>
      </c>
      <c r="E52" s="2">
        <v>22199.72254698379</v>
      </c>
      <c r="I52">
        <f>IF(Tableau1[[#This Row],[Personnes affectées]]&gt;=1000,1,0)</f>
        <v>1</v>
      </c>
      <c r="J52">
        <f>IF(Tableau1[[#This Row],[Têtes de bétail perdus]]&gt;500,1,0)</f>
        <v>0</v>
      </c>
      <c r="K52">
        <f>IF(Tableau1[[#This Row],[Hectares de champs détruits]]&gt;500,1,0)</f>
        <v>0</v>
      </c>
      <c r="L52">
        <f>IF(Tableau1[[#This Row],[Décès]]&gt;0,1,0)</f>
        <v>0</v>
      </c>
      <c r="M52" s="1">
        <f>(Tableau1[[#This Row],[Indicateur_Persaffecté]]*20%)+(Tableau1[[#This Row],[Indicateur_TetBetail]]*25%)+(Tableau1[[#This Row],[Indicateur_Champs]]*25%)+(Tableau1[[#This Row],[Indicateur_Décés]]*30%)</f>
        <v>0.2</v>
      </c>
    </row>
    <row r="53" spans="1:13" x14ac:dyDescent="0.35">
      <c r="A53">
        <v>2022</v>
      </c>
      <c r="B53" t="s">
        <v>129</v>
      </c>
      <c r="C53" t="s">
        <v>11</v>
      </c>
      <c r="D53" t="s">
        <v>46</v>
      </c>
      <c r="E53" s="2">
        <v>15782.674542377021</v>
      </c>
      <c r="I53">
        <f>IF(Tableau1[[#This Row],[Personnes affectées]]&gt;=1000,1,0)</f>
        <v>1</v>
      </c>
      <c r="J53">
        <f>IF(Tableau1[[#This Row],[Têtes de bétail perdus]]&gt;500,1,0)</f>
        <v>0</v>
      </c>
      <c r="K53">
        <f>IF(Tableau1[[#This Row],[Hectares de champs détruits]]&gt;500,1,0)</f>
        <v>0</v>
      </c>
      <c r="L53">
        <f>IF(Tableau1[[#This Row],[Décès]]&gt;0,1,0)</f>
        <v>0</v>
      </c>
      <c r="M53" s="1">
        <f>(Tableau1[[#This Row],[Indicateur_Persaffecté]]*20%)+(Tableau1[[#This Row],[Indicateur_TetBetail]]*25%)+(Tableau1[[#This Row],[Indicateur_Champs]]*25%)+(Tableau1[[#This Row],[Indicateur_Décés]]*30%)</f>
        <v>0.2</v>
      </c>
    </row>
    <row r="54" spans="1:13" x14ac:dyDescent="0.35">
      <c r="A54">
        <v>2022</v>
      </c>
      <c r="B54" t="s">
        <v>129</v>
      </c>
      <c r="C54" t="s">
        <v>11</v>
      </c>
      <c r="D54" t="s">
        <v>99</v>
      </c>
      <c r="E54" s="2">
        <v>34507.602910639187</v>
      </c>
      <c r="I54">
        <f>IF(Tableau1[[#This Row],[Personnes affectées]]&gt;=1000,1,0)</f>
        <v>1</v>
      </c>
      <c r="J54">
        <f>IF(Tableau1[[#This Row],[Têtes de bétail perdus]]&gt;500,1,0)</f>
        <v>0</v>
      </c>
      <c r="K54">
        <f>IF(Tableau1[[#This Row],[Hectares de champs détruits]]&gt;500,1,0)</f>
        <v>0</v>
      </c>
      <c r="L54">
        <f>IF(Tableau1[[#This Row],[Décès]]&gt;0,1,0)</f>
        <v>0</v>
      </c>
      <c r="M54" s="1">
        <f>(Tableau1[[#This Row],[Indicateur_Persaffecté]]*20%)+(Tableau1[[#This Row],[Indicateur_TetBetail]]*25%)+(Tableau1[[#This Row],[Indicateur_Champs]]*25%)+(Tableau1[[#This Row],[Indicateur_Décés]]*30%)</f>
        <v>0.2</v>
      </c>
    </row>
    <row r="55" spans="1:13" x14ac:dyDescent="0.35">
      <c r="A55">
        <v>2022</v>
      </c>
      <c r="B55" t="s">
        <v>129</v>
      </c>
      <c r="C55" t="s">
        <v>100</v>
      </c>
      <c r="D55" t="s">
        <v>101</v>
      </c>
      <c r="E55" s="2">
        <v>185985</v>
      </c>
      <c r="I55">
        <f>IF(Tableau1[[#This Row],[Personnes affectées]]&gt;=1000,1,0)</f>
        <v>1</v>
      </c>
      <c r="J55">
        <f>IF(Tableau1[[#This Row],[Têtes de bétail perdus]]&gt;500,1,0)</f>
        <v>0</v>
      </c>
      <c r="K55">
        <f>IF(Tableau1[[#This Row],[Hectares de champs détruits]]&gt;500,1,0)</f>
        <v>0</v>
      </c>
      <c r="L55">
        <f>IF(Tableau1[[#This Row],[Décès]]&gt;0,1,0)</f>
        <v>0</v>
      </c>
      <c r="M55" s="1">
        <f>(Tableau1[[#This Row],[Indicateur_Persaffecté]]*20%)+(Tableau1[[#This Row],[Indicateur_TetBetail]]*25%)+(Tableau1[[#This Row],[Indicateur_Champs]]*25%)+(Tableau1[[#This Row],[Indicateur_Décés]]*30%)</f>
        <v>0.2</v>
      </c>
    </row>
    <row r="56" spans="1:13" x14ac:dyDescent="0.35">
      <c r="A56">
        <v>2022</v>
      </c>
      <c r="B56" t="s">
        <v>129</v>
      </c>
      <c r="C56" t="s">
        <v>47</v>
      </c>
      <c r="D56" t="s">
        <v>48</v>
      </c>
      <c r="E56" s="2">
        <v>1001.5762018891866</v>
      </c>
      <c r="I56">
        <f>IF(Tableau1[[#This Row],[Personnes affectées]]&gt;=1000,1,0)</f>
        <v>1</v>
      </c>
      <c r="J56">
        <f>IF(Tableau1[[#This Row],[Têtes de bétail perdus]]&gt;500,1,0)</f>
        <v>0</v>
      </c>
      <c r="K56">
        <f>IF(Tableau1[[#This Row],[Hectares de champs détruits]]&gt;500,1,0)</f>
        <v>0</v>
      </c>
      <c r="L56">
        <f>IF(Tableau1[[#This Row],[Décès]]&gt;0,1,0)</f>
        <v>0</v>
      </c>
      <c r="M56" s="1">
        <f>(Tableau1[[#This Row],[Indicateur_Persaffecté]]*20%)+(Tableau1[[#This Row],[Indicateur_TetBetail]]*25%)+(Tableau1[[#This Row],[Indicateur_Champs]]*25%)+(Tableau1[[#This Row],[Indicateur_Décés]]*30%)</f>
        <v>0.2</v>
      </c>
    </row>
    <row r="57" spans="1:13" x14ac:dyDescent="0.35">
      <c r="A57">
        <v>2022</v>
      </c>
      <c r="B57" t="s">
        <v>129</v>
      </c>
      <c r="C57" t="s">
        <v>47</v>
      </c>
      <c r="D57" t="s">
        <v>49</v>
      </c>
      <c r="E57" s="2">
        <v>2034.2309319046947</v>
      </c>
      <c r="I57">
        <f>IF(Tableau1[[#This Row],[Personnes affectées]]&gt;=1000,1,0)</f>
        <v>1</v>
      </c>
      <c r="J57">
        <f>IF(Tableau1[[#This Row],[Têtes de bétail perdus]]&gt;500,1,0)</f>
        <v>0</v>
      </c>
      <c r="K57">
        <f>IF(Tableau1[[#This Row],[Hectares de champs détruits]]&gt;500,1,0)</f>
        <v>0</v>
      </c>
      <c r="L57">
        <f>IF(Tableau1[[#This Row],[Décès]]&gt;0,1,0)</f>
        <v>0</v>
      </c>
      <c r="M57" s="1">
        <f>(Tableau1[[#This Row],[Indicateur_Persaffecté]]*20%)+(Tableau1[[#This Row],[Indicateur_TetBetail]]*25%)+(Tableau1[[#This Row],[Indicateur_Champs]]*25%)+(Tableau1[[#This Row],[Indicateur_Décés]]*30%)</f>
        <v>0.2</v>
      </c>
    </row>
    <row r="58" spans="1:13" x14ac:dyDescent="0.35">
      <c r="A58">
        <v>2022</v>
      </c>
      <c r="B58" t="s">
        <v>129</v>
      </c>
      <c r="C58" t="s">
        <v>47</v>
      </c>
      <c r="D58" t="s">
        <v>50</v>
      </c>
      <c r="E58" s="2">
        <v>1525.1365506170362</v>
      </c>
      <c r="I58">
        <f>IF(Tableau1[[#This Row],[Personnes affectées]]&gt;=1000,1,0)</f>
        <v>1</v>
      </c>
      <c r="J58">
        <f>IF(Tableau1[[#This Row],[Têtes de bétail perdus]]&gt;500,1,0)</f>
        <v>0</v>
      </c>
      <c r="K58">
        <f>IF(Tableau1[[#This Row],[Hectares de champs détruits]]&gt;500,1,0)</f>
        <v>0</v>
      </c>
      <c r="L58">
        <f>IF(Tableau1[[#This Row],[Décès]]&gt;0,1,0)</f>
        <v>0</v>
      </c>
      <c r="M58" s="1">
        <f>(Tableau1[[#This Row],[Indicateur_Persaffecté]]*20%)+(Tableau1[[#This Row],[Indicateur_TetBetail]]*25%)+(Tableau1[[#This Row],[Indicateur_Champs]]*25%)+(Tableau1[[#This Row],[Indicateur_Décés]]*30%)</f>
        <v>0.2</v>
      </c>
    </row>
    <row r="59" spans="1:13" x14ac:dyDescent="0.35">
      <c r="A59">
        <v>2022</v>
      </c>
      <c r="B59" t="s">
        <v>129</v>
      </c>
      <c r="C59" t="s">
        <v>13</v>
      </c>
      <c r="D59" t="s">
        <v>102</v>
      </c>
      <c r="E59" s="2">
        <v>14658.501454800844</v>
      </c>
      <c r="I59">
        <f>IF(Tableau1[[#This Row],[Personnes affectées]]&gt;=1000,1,0)</f>
        <v>1</v>
      </c>
      <c r="J59">
        <f>IF(Tableau1[[#This Row],[Têtes de bétail perdus]]&gt;500,1,0)</f>
        <v>0</v>
      </c>
      <c r="K59">
        <f>IF(Tableau1[[#This Row],[Hectares de champs détruits]]&gt;500,1,0)</f>
        <v>0</v>
      </c>
      <c r="L59">
        <f>IF(Tableau1[[#This Row],[Décès]]&gt;0,1,0)</f>
        <v>0</v>
      </c>
      <c r="M59" s="1">
        <f>(Tableau1[[#This Row],[Indicateur_Persaffecté]]*20%)+(Tableau1[[#This Row],[Indicateur_TetBetail]]*25%)+(Tableau1[[#This Row],[Indicateur_Champs]]*25%)+(Tableau1[[#This Row],[Indicateur_Décés]]*30%)</f>
        <v>0.2</v>
      </c>
    </row>
    <row r="60" spans="1:13" x14ac:dyDescent="0.35">
      <c r="A60">
        <v>2022</v>
      </c>
      <c r="B60" t="s">
        <v>129</v>
      </c>
      <c r="C60" t="s">
        <v>13</v>
      </c>
      <c r="D60" t="s">
        <v>103</v>
      </c>
      <c r="E60" s="2">
        <v>2896.361994582121</v>
      </c>
      <c r="I60">
        <f>IF(Tableau1[[#This Row],[Personnes affectées]]&gt;=1000,1,0)</f>
        <v>1</v>
      </c>
      <c r="J60">
        <f>IF(Tableau1[[#This Row],[Têtes de bétail perdus]]&gt;500,1,0)</f>
        <v>0</v>
      </c>
      <c r="K60">
        <f>IF(Tableau1[[#This Row],[Hectares de champs détruits]]&gt;500,1,0)</f>
        <v>0</v>
      </c>
      <c r="L60">
        <f>IF(Tableau1[[#This Row],[Décès]]&gt;0,1,0)</f>
        <v>0</v>
      </c>
      <c r="M60" s="1">
        <f>(Tableau1[[#This Row],[Indicateur_Persaffecté]]*20%)+(Tableau1[[#This Row],[Indicateur_TetBetail]]*25%)+(Tableau1[[#This Row],[Indicateur_Champs]]*25%)+(Tableau1[[#This Row],[Indicateur_Décés]]*30%)</f>
        <v>0.2</v>
      </c>
    </row>
    <row r="61" spans="1:13" x14ac:dyDescent="0.35">
      <c r="A61">
        <v>2022</v>
      </c>
      <c r="B61" t="s">
        <v>129</v>
      </c>
      <c r="C61" t="s">
        <v>13</v>
      </c>
      <c r="D61" t="s">
        <v>104</v>
      </c>
      <c r="E61" s="2">
        <v>10158.078307830783</v>
      </c>
      <c r="I61">
        <f>IF(Tableau1[[#This Row],[Personnes affectées]]&gt;=1000,1,0)</f>
        <v>1</v>
      </c>
      <c r="J61">
        <f>IF(Tableau1[[#This Row],[Têtes de bétail perdus]]&gt;500,1,0)</f>
        <v>0</v>
      </c>
      <c r="K61">
        <f>IF(Tableau1[[#This Row],[Hectares de champs détruits]]&gt;500,1,0)</f>
        <v>0</v>
      </c>
      <c r="L61">
        <f>IF(Tableau1[[#This Row],[Décès]]&gt;0,1,0)</f>
        <v>0</v>
      </c>
      <c r="M61" s="1">
        <f>(Tableau1[[#This Row],[Indicateur_Persaffecté]]*20%)+(Tableau1[[#This Row],[Indicateur_TetBetail]]*25%)+(Tableau1[[#This Row],[Indicateur_Champs]]*25%)+(Tableau1[[#This Row],[Indicateur_Décés]]*30%)</f>
        <v>0.2</v>
      </c>
    </row>
    <row r="62" spans="1:13" x14ac:dyDescent="0.35">
      <c r="A62">
        <v>2022</v>
      </c>
      <c r="B62" t="s">
        <v>129</v>
      </c>
      <c r="C62" t="s">
        <v>18</v>
      </c>
      <c r="D62" t="s">
        <v>105</v>
      </c>
      <c r="E62" s="2">
        <v>82441.921692169213</v>
      </c>
      <c r="I62">
        <f>IF(Tableau1[[#This Row],[Personnes affectées]]&gt;=1000,1,0)</f>
        <v>1</v>
      </c>
      <c r="J62">
        <f>IF(Tableau1[[#This Row],[Têtes de bétail perdus]]&gt;500,1,0)</f>
        <v>0</v>
      </c>
      <c r="K62">
        <f>IF(Tableau1[[#This Row],[Hectares de champs détruits]]&gt;500,1,0)</f>
        <v>0</v>
      </c>
      <c r="L62">
        <f>IF(Tableau1[[#This Row],[Décès]]&gt;0,1,0)</f>
        <v>0</v>
      </c>
      <c r="M62" s="1">
        <f>(Tableau1[[#This Row],[Indicateur_Persaffecté]]*20%)+(Tableau1[[#This Row],[Indicateur_TetBetail]]*25%)+(Tableau1[[#This Row],[Indicateur_Champs]]*25%)+(Tableau1[[#This Row],[Indicateur_Décés]]*30%)</f>
        <v>0.2</v>
      </c>
    </row>
    <row r="63" spans="1:13" x14ac:dyDescent="0.35">
      <c r="A63">
        <v>2022</v>
      </c>
      <c r="B63" t="s">
        <v>129</v>
      </c>
      <c r="C63" t="s">
        <v>18</v>
      </c>
      <c r="D63" t="s">
        <v>51</v>
      </c>
      <c r="E63" s="2">
        <v>30427.189268553124</v>
      </c>
      <c r="I63">
        <f>IF(Tableau1[[#This Row],[Personnes affectées]]&gt;=1000,1,0)</f>
        <v>1</v>
      </c>
      <c r="J63">
        <f>IF(Tableau1[[#This Row],[Têtes de bétail perdus]]&gt;500,1,0)</f>
        <v>0</v>
      </c>
      <c r="K63">
        <f>IF(Tableau1[[#This Row],[Hectares de champs détruits]]&gt;500,1,0)</f>
        <v>0</v>
      </c>
      <c r="L63">
        <f>IF(Tableau1[[#This Row],[Décès]]&gt;0,1,0)</f>
        <v>0</v>
      </c>
      <c r="M63" s="1">
        <f>(Tableau1[[#This Row],[Indicateur_Persaffecté]]*20%)+(Tableau1[[#This Row],[Indicateur_TetBetail]]*25%)+(Tableau1[[#This Row],[Indicateur_Champs]]*25%)+(Tableau1[[#This Row],[Indicateur_Décés]]*30%)</f>
        <v>0.2</v>
      </c>
    </row>
    <row r="64" spans="1:13" x14ac:dyDescent="0.35">
      <c r="A64">
        <v>2022</v>
      </c>
      <c r="B64" t="s">
        <v>129</v>
      </c>
      <c r="C64" t="s">
        <v>106</v>
      </c>
      <c r="D64" t="s">
        <v>107</v>
      </c>
      <c r="E64" s="2">
        <v>48920.694073678584</v>
      </c>
      <c r="I64">
        <f>IF(Tableau1[[#This Row],[Personnes affectées]]&gt;=1000,1,0)</f>
        <v>1</v>
      </c>
      <c r="J64">
        <f>IF(Tableau1[[#This Row],[Têtes de bétail perdus]]&gt;500,1,0)</f>
        <v>0</v>
      </c>
      <c r="K64">
        <f>IF(Tableau1[[#This Row],[Hectares de champs détruits]]&gt;500,1,0)</f>
        <v>0</v>
      </c>
      <c r="L64">
        <f>IF(Tableau1[[#This Row],[Décès]]&gt;0,1,0)</f>
        <v>0</v>
      </c>
      <c r="M64" s="1">
        <f>(Tableau1[[#This Row],[Indicateur_Persaffecté]]*20%)+(Tableau1[[#This Row],[Indicateur_TetBetail]]*25%)+(Tableau1[[#This Row],[Indicateur_Champs]]*25%)+(Tableau1[[#This Row],[Indicateur_Décés]]*30%)</f>
        <v>0.2</v>
      </c>
    </row>
    <row r="65" spans="1:13" x14ac:dyDescent="0.35">
      <c r="A65">
        <v>2022</v>
      </c>
      <c r="B65" t="s">
        <v>129</v>
      </c>
      <c r="C65" t="s">
        <v>106</v>
      </c>
      <c r="D65" t="s">
        <v>108</v>
      </c>
      <c r="E65" s="2">
        <v>59483.116657768289</v>
      </c>
      <c r="I65">
        <f>IF(Tableau1[[#This Row],[Personnes affectées]]&gt;=1000,1,0)</f>
        <v>1</v>
      </c>
      <c r="J65">
        <f>IF(Tableau1[[#This Row],[Têtes de bétail perdus]]&gt;500,1,0)</f>
        <v>0</v>
      </c>
      <c r="K65">
        <f>IF(Tableau1[[#This Row],[Hectares de champs détruits]]&gt;500,1,0)</f>
        <v>0</v>
      </c>
      <c r="L65">
        <f>IF(Tableau1[[#This Row],[Décès]]&gt;0,1,0)</f>
        <v>0</v>
      </c>
      <c r="M65" s="1">
        <f>(Tableau1[[#This Row],[Indicateur_Persaffecté]]*20%)+(Tableau1[[#This Row],[Indicateur_TetBetail]]*25%)+(Tableau1[[#This Row],[Indicateur_Champs]]*25%)+(Tableau1[[#This Row],[Indicateur_Décés]]*30%)</f>
        <v>0.2</v>
      </c>
    </row>
    <row r="66" spans="1:13" x14ac:dyDescent="0.35">
      <c r="A66">
        <v>2022</v>
      </c>
      <c r="B66" t="s">
        <v>129</v>
      </c>
      <c r="C66" t="s">
        <v>106</v>
      </c>
      <c r="D66" t="s">
        <v>109</v>
      </c>
      <c r="I66">
        <f>IF(Tableau1[[#This Row],[Personnes affectées]]&gt;=1000,1,0)</f>
        <v>0</v>
      </c>
      <c r="J66">
        <f>IF(Tableau1[[#This Row],[Têtes de bétail perdus]]&gt;500,1,0)</f>
        <v>0</v>
      </c>
      <c r="K66">
        <f>IF(Tableau1[[#This Row],[Hectares de champs détruits]]&gt;500,1,0)</f>
        <v>0</v>
      </c>
      <c r="L66">
        <f>IF(Tableau1[[#This Row],[Décès]]&gt;0,1,0)</f>
        <v>0</v>
      </c>
      <c r="M66" s="1">
        <f>(Tableau1[[#This Row],[Indicateur_Persaffecté]]*20%)+(Tableau1[[#This Row],[Indicateur_TetBetail]]*25%)+(Tableau1[[#This Row],[Indicateur_Champs]]*25%)+(Tableau1[[#This Row],[Indicateur_Décés]]*30%)</f>
        <v>0</v>
      </c>
    </row>
    <row r="67" spans="1:13" x14ac:dyDescent="0.35">
      <c r="A67">
        <v>2022</v>
      </c>
      <c r="B67" t="s">
        <v>129</v>
      </c>
      <c r="C67" t="s">
        <v>29</v>
      </c>
      <c r="D67" t="s">
        <v>110</v>
      </c>
      <c r="I67">
        <f>IF(Tableau1[[#This Row],[Personnes affectées]]&gt;=1000,1,0)</f>
        <v>0</v>
      </c>
      <c r="J67">
        <f>IF(Tableau1[[#This Row],[Têtes de bétail perdus]]&gt;500,1,0)</f>
        <v>0</v>
      </c>
      <c r="K67">
        <f>IF(Tableau1[[#This Row],[Hectares de champs détruits]]&gt;500,1,0)</f>
        <v>0</v>
      </c>
      <c r="L67">
        <f>IF(Tableau1[[#This Row],[Décès]]&gt;0,1,0)</f>
        <v>0</v>
      </c>
      <c r="M67" s="1">
        <f>(Tableau1[[#This Row],[Indicateur_Persaffecté]]*20%)+(Tableau1[[#This Row],[Indicateur_TetBetail]]*25%)+(Tableau1[[#This Row],[Indicateur_Champs]]*25%)+(Tableau1[[#This Row],[Indicateur_Décés]]*30%)</f>
        <v>0</v>
      </c>
    </row>
    <row r="68" spans="1:13" x14ac:dyDescent="0.35">
      <c r="A68">
        <v>2022</v>
      </c>
      <c r="B68" t="s">
        <v>129</v>
      </c>
      <c r="C68" t="s">
        <v>29</v>
      </c>
      <c r="D68" t="s">
        <v>111</v>
      </c>
      <c r="I68">
        <f>IF(Tableau1[[#This Row],[Personnes affectées]]&gt;=1000,1,0)</f>
        <v>0</v>
      </c>
      <c r="J68">
        <f>IF(Tableau1[[#This Row],[Têtes de bétail perdus]]&gt;500,1,0)</f>
        <v>0</v>
      </c>
      <c r="K68">
        <f>IF(Tableau1[[#This Row],[Hectares de champs détruits]]&gt;500,1,0)</f>
        <v>0</v>
      </c>
      <c r="L68">
        <f>IF(Tableau1[[#This Row],[Décès]]&gt;0,1,0)</f>
        <v>0</v>
      </c>
      <c r="M68" s="1">
        <f>(Tableau1[[#This Row],[Indicateur_Persaffecté]]*20%)+(Tableau1[[#This Row],[Indicateur_TetBetail]]*25%)+(Tableau1[[#This Row],[Indicateur_Champs]]*25%)+(Tableau1[[#This Row],[Indicateur_Décés]]*30%)</f>
        <v>0</v>
      </c>
    </row>
    <row r="69" spans="1:13" x14ac:dyDescent="0.35">
      <c r="A69">
        <v>2022</v>
      </c>
      <c r="B69" t="s">
        <v>129</v>
      </c>
      <c r="C69" t="s">
        <v>12</v>
      </c>
      <c r="D69" t="s">
        <v>112</v>
      </c>
      <c r="I69">
        <f>IF(Tableau1[[#This Row],[Personnes affectées]]&gt;=1000,1,0)</f>
        <v>0</v>
      </c>
      <c r="J69">
        <f>IF(Tableau1[[#This Row],[Têtes de bétail perdus]]&gt;500,1,0)</f>
        <v>0</v>
      </c>
      <c r="K69">
        <f>IF(Tableau1[[#This Row],[Hectares de champs détruits]]&gt;500,1,0)</f>
        <v>0</v>
      </c>
      <c r="L69">
        <f>IF(Tableau1[[#This Row],[Décès]]&gt;0,1,0)</f>
        <v>0</v>
      </c>
      <c r="M69" s="1">
        <f>(Tableau1[[#This Row],[Indicateur_Persaffecté]]*20%)+(Tableau1[[#This Row],[Indicateur_TetBetail]]*25%)+(Tableau1[[#This Row],[Indicateur_Champs]]*25%)+(Tableau1[[#This Row],[Indicateur_Décés]]*30%)</f>
        <v>0</v>
      </c>
    </row>
    <row r="70" spans="1:13" x14ac:dyDescent="0.35">
      <c r="A70">
        <v>2022</v>
      </c>
      <c r="B70" t="s">
        <v>129</v>
      </c>
      <c r="C70" t="s">
        <v>12</v>
      </c>
      <c r="D70" t="s">
        <v>52</v>
      </c>
      <c r="I70">
        <f>IF(Tableau1[[#This Row],[Personnes affectées]]&gt;=1000,1,0)</f>
        <v>0</v>
      </c>
      <c r="J70">
        <f>IF(Tableau1[[#This Row],[Têtes de bétail perdus]]&gt;500,1,0)</f>
        <v>0</v>
      </c>
      <c r="K70">
        <f>IF(Tableau1[[#This Row],[Hectares de champs détruits]]&gt;500,1,0)</f>
        <v>0</v>
      </c>
      <c r="L70">
        <f>IF(Tableau1[[#This Row],[Décès]]&gt;0,1,0)</f>
        <v>0</v>
      </c>
      <c r="M70" s="1">
        <f>(Tableau1[[#This Row],[Indicateur_Persaffecté]]*20%)+(Tableau1[[#This Row],[Indicateur_TetBetail]]*25%)+(Tableau1[[#This Row],[Indicateur_Champs]]*25%)+(Tableau1[[#This Row],[Indicateur_Décés]]*30%)</f>
        <v>0</v>
      </c>
    </row>
    <row r="71" spans="1:13" x14ac:dyDescent="0.35">
      <c r="A71">
        <v>2022</v>
      </c>
      <c r="B71" t="s">
        <v>129</v>
      </c>
      <c r="C71" t="s">
        <v>12</v>
      </c>
      <c r="D71" t="s">
        <v>113</v>
      </c>
      <c r="I71">
        <f>IF(Tableau1[[#This Row],[Personnes affectées]]&gt;=1000,1,0)</f>
        <v>0</v>
      </c>
      <c r="J71">
        <f>IF(Tableau1[[#This Row],[Têtes de bétail perdus]]&gt;500,1,0)</f>
        <v>0</v>
      </c>
      <c r="K71">
        <f>IF(Tableau1[[#This Row],[Hectares de champs détruits]]&gt;500,1,0)</f>
        <v>0</v>
      </c>
      <c r="L71">
        <f>IF(Tableau1[[#This Row],[Décès]]&gt;0,1,0)</f>
        <v>0</v>
      </c>
      <c r="M71" s="1">
        <f>(Tableau1[[#This Row],[Indicateur_Persaffecté]]*20%)+(Tableau1[[#This Row],[Indicateur_TetBetail]]*25%)+(Tableau1[[#This Row],[Indicateur_Champs]]*25%)+(Tableau1[[#This Row],[Indicateur_Décés]]*30%)</f>
        <v>0</v>
      </c>
    </row>
    <row r="72" spans="1:13" x14ac:dyDescent="0.35">
      <c r="A72">
        <v>2022</v>
      </c>
      <c r="B72" t="s">
        <v>129</v>
      </c>
      <c r="C72" t="s">
        <v>12</v>
      </c>
      <c r="D72" t="s">
        <v>114</v>
      </c>
      <c r="I72">
        <f>IF(Tableau1[[#This Row],[Personnes affectées]]&gt;=1000,1,0)</f>
        <v>0</v>
      </c>
      <c r="J72">
        <f>IF(Tableau1[[#This Row],[Têtes de bétail perdus]]&gt;500,1,0)</f>
        <v>0</v>
      </c>
      <c r="K72">
        <f>IF(Tableau1[[#This Row],[Hectares de champs détruits]]&gt;500,1,0)</f>
        <v>0</v>
      </c>
      <c r="L72">
        <f>IF(Tableau1[[#This Row],[Décès]]&gt;0,1,0)</f>
        <v>0</v>
      </c>
      <c r="M72" s="1">
        <f>(Tableau1[[#This Row],[Indicateur_Persaffecté]]*20%)+(Tableau1[[#This Row],[Indicateur_TetBetail]]*25%)+(Tableau1[[#This Row],[Indicateur_Champs]]*25%)+(Tableau1[[#This Row],[Indicateur_Décés]]*30%)</f>
        <v>0</v>
      </c>
    </row>
    <row r="73" spans="1:13" x14ac:dyDescent="0.35">
      <c r="A73">
        <v>2024</v>
      </c>
      <c r="B73" t="s">
        <v>129</v>
      </c>
      <c r="C73" t="s">
        <v>26</v>
      </c>
      <c r="D73" t="s">
        <v>57</v>
      </c>
      <c r="E73">
        <v>1032</v>
      </c>
      <c r="F73">
        <v>88</v>
      </c>
      <c r="I73">
        <f>IF(Tableau1[[#This Row],[Personnes affectées]]&gt;=1000,1,0)</f>
        <v>1</v>
      </c>
      <c r="J73">
        <f>IF(Tableau1[[#This Row],[Têtes de bétail perdus]]&gt;500,1,0)</f>
        <v>0</v>
      </c>
      <c r="K73">
        <f>IF(Tableau1[[#This Row],[Hectares de champs détruits]]&gt;500,1,0)</f>
        <v>0</v>
      </c>
      <c r="L73">
        <f>IF(Tableau1[[#This Row],[Décès]]&gt;0,1,0)</f>
        <v>0</v>
      </c>
      <c r="M73" s="1">
        <f>(Tableau1[[#This Row],[Indicateur_Persaffecté]]*20%)+(Tableau1[[#This Row],[Indicateur_TetBetail]]*25%)+(Tableau1[[#This Row],[Indicateur_Champs]]*25%)+(Tableau1[[#This Row],[Indicateur_Décés]]*30%)</f>
        <v>0.2</v>
      </c>
    </row>
    <row r="74" spans="1:13" x14ac:dyDescent="0.35">
      <c r="A74">
        <v>2024</v>
      </c>
      <c r="B74" t="s">
        <v>129</v>
      </c>
      <c r="C74" t="s">
        <v>26</v>
      </c>
      <c r="D74" t="s">
        <v>58</v>
      </c>
      <c r="E74">
        <v>3176</v>
      </c>
      <c r="G74">
        <v>17</v>
      </c>
      <c r="H74">
        <v>2</v>
      </c>
      <c r="I74">
        <f>IF(Tableau1[[#This Row],[Personnes affectées]]&gt;=1000,1,0)</f>
        <v>1</v>
      </c>
      <c r="J74">
        <f>IF(Tableau1[[#This Row],[Têtes de bétail perdus]]&gt;500,1,0)</f>
        <v>0</v>
      </c>
      <c r="K74">
        <f>IF(Tableau1[[#This Row],[Hectares de champs détruits]]&gt;500,1,0)</f>
        <v>0</v>
      </c>
      <c r="L74">
        <f>IF(Tableau1[[#This Row],[Décès]]&gt;0,1,0)</f>
        <v>1</v>
      </c>
      <c r="M74" s="1">
        <f>(Tableau1[[#This Row],[Indicateur_Persaffecté]]*20%)+(Tableau1[[#This Row],[Indicateur_TetBetail]]*25%)+(Tableau1[[#This Row],[Indicateur_Champs]]*25%)+(Tableau1[[#This Row],[Indicateur_Décés]]*30%)</f>
        <v>0.5</v>
      </c>
    </row>
    <row r="75" spans="1:13" x14ac:dyDescent="0.35">
      <c r="A75">
        <v>2024</v>
      </c>
      <c r="B75" t="s">
        <v>129</v>
      </c>
      <c r="C75" t="s">
        <v>26</v>
      </c>
      <c r="D75" t="s">
        <v>59</v>
      </c>
      <c r="E75">
        <v>6148</v>
      </c>
      <c r="F75">
        <v>52</v>
      </c>
      <c r="G75">
        <v>170</v>
      </c>
      <c r="H75">
        <v>1</v>
      </c>
      <c r="I75">
        <f>IF(Tableau1[[#This Row],[Personnes affectées]]&gt;=1000,1,0)</f>
        <v>1</v>
      </c>
      <c r="J75">
        <f>IF(Tableau1[[#This Row],[Têtes de bétail perdus]]&gt;500,1,0)</f>
        <v>0</v>
      </c>
      <c r="K75">
        <f>IF(Tableau1[[#This Row],[Hectares de champs détruits]]&gt;500,1,0)</f>
        <v>0</v>
      </c>
      <c r="L75">
        <f>IF(Tableau1[[#This Row],[Décès]]&gt;0,1,0)</f>
        <v>1</v>
      </c>
      <c r="M75" s="1">
        <f>(Tableau1[[#This Row],[Indicateur_Persaffecté]]*20%)+(Tableau1[[#This Row],[Indicateur_TetBetail]]*25%)+(Tableau1[[#This Row],[Indicateur_Champs]]*25%)+(Tableau1[[#This Row],[Indicateur_Décés]]*30%)</f>
        <v>0.5</v>
      </c>
    </row>
    <row r="76" spans="1:13" x14ac:dyDescent="0.35">
      <c r="A76">
        <v>2024</v>
      </c>
      <c r="B76" t="s">
        <v>129</v>
      </c>
      <c r="C76" t="s">
        <v>17</v>
      </c>
      <c r="D76" t="s">
        <v>60</v>
      </c>
      <c r="E76">
        <v>19518</v>
      </c>
      <c r="F76">
        <v>85</v>
      </c>
      <c r="G76">
        <v>1706</v>
      </c>
      <c r="H76">
        <v>10</v>
      </c>
      <c r="I76">
        <f>IF(Tableau1[[#This Row],[Personnes affectées]]&gt;=1000,1,0)</f>
        <v>1</v>
      </c>
      <c r="J76">
        <f>IF(Tableau1[[#This Row],[Têtes de bétail perdus]]&gt;500,1,0)</f>
        <v>0</v>
      </c>
      <c r="K76">
        <f>IF(Tableau1[[#This Row],[Hectares de champs détruits]]&gt;500,1,0)</f>
        <v>1</v>
      </c>
      <c r="L76">
        <f>IF(Tableau1[[#This Row],[Décès]]&gt;0,1,0)</f>
        <v>1</v>
      </c>
      <c r="M76" s="1">
        <f>(Tableau1[[#This Row],[Indicateur_Persaffecté]]*20%)+(Tableau1[[#This Row],[Indicateur_TetBetail]]*25%)+(Tableau1[[#This Row],[Indicateur_Champs]]*25%)+(Tableau1[[#This Row],[Indicateur_Décés]]*30%)</f>
        <v>0.75</v>
      </c>
    </row>
    <row r="77" spans="1:13" x14ac:dyDescent="0.35">
      <c r="A77">
        <v>2024</v>
      </c>
      <c r="B77" t="s">
        <v>129</v>
      </c>
      <c r="C77" t="s">
        <v>17</v>
      </c>
      <c r="D77" t="s">
        <v>61</v>
      </c>
      <c r="E77">
        <v>12975</v>
      </c>
      <c r="G77">
        <v>559</v>
      </c>
      <c r="H77">
        <v>3</v>
      </c>
      <c r="I77">
        <f>IF(Tableau1[[#This Row],[Personnes affectées]]&gt;=1000,1,0)</f>
        <v>1</v>
      </c>
      <c r="J77">
        <f>IF(Tableau1[[#This Row],[Têtes de bétail perdus]]&gt;500,1,0)</f>
        <v>0</v>
      </c>
      <c r="K77">
        <f>IF(Tableau1[[#This Row],[Hectares de champs détruits]]&gt;500,1,0)</f>
        <v>1</v>
      </c>
      <c r="L77">
        <f>IF(Tableau1[[#This Row],[Décès]]&gt;0,1,0)</f>
        <v>1</v>
      </c>
      <c r="M77" s="1">
        <f>(Tableau1[[#This Row],[Indicateur_Persaffecté]]*20%)+(Tableau1[[#This Row],[Indicateur_TetBetail]]*25%)+(Tableau1[[#This Row],[Indicateur_Champs]]*25%)+(Tableau1[[#This Row],[Indicateur_Décés]]*30%)</f>
        <v>0.75</v>
      </c>
    </row>
    <row r="78" spans="1:13" x14ac:dyDescent="0.35">
      <c r="A78">
        <v>2024</v>
      </c>
      <c r="B78" t="s">
        <v>129</v>
      </c>
      <c r="C78" t="s">
        <v>17</v>
      </c>
      <c r="D78" t="s">
        <v>62</v>
      </c>
      <c r="I78">
        <f>IF(Tableau1[[#This Row],[Personnes affectées]]&gt;=1000,1,0)</f>
        <v>0</v>
      </c>
      <c r="J78">
        <f>IF(Tableau1[[#This Row],[Têtes de bétail perdus]]&gt;500,1,0)</f>
        <v>0</v>
      </c>
      <c r="K78">
        <f>IF(Tableau1[[#This Row],[Hectares de champs détruits]]&gt;500,1,0)</f>
        <v>0</v>
      </c>
      <c r="L78">
        <f>IF(Tableau1[[#This Row],[Décès]]&gt;0,1,0)</f>
        <v>0</v>
      </c>
      <c r="M78" s="1">
        <f>(Tableau1[[#This Row],[Indicateur_Persaffecté]]*20%)+(Tableau1[[#This Row],[Indicateur_TetBetail]]*25%)+(Tableau1[[#This Row],[Indicateur_Champs]]*25%)+(Tableau1[[#This Row],[Indicateur_Décés]]*30%)</f>
        <v>0</v>
      </c>
    </row>
    <row r="79" spans="1:13" x14ac:dyDescent="0.35">
      <c r="A79">
        <v>2024</v>
      </c>
      <c r="B79" t="s">
        <v>129</v>
      </c>
      <c r="C79" t="s">
        <v>20</v>
      </c>
      <c r="D79" t="s">
        <v>63</v>
      </c>
      <c r="E79">
        <v>27514</v>
      </c>
      <c r="F79">
        <v>324</v>
      </c>
      <c r="H79">
        <v>4</v>
      </c>
      <c r="I79">
        <f>IF(Tableau1[[#This Row],[Personnes affectées]]&gt;=1000,1,0)</f>
        <v>1</v>
      </c>
      <c r="J79">
        <f>IF(Tableau1[[#This Row],[Têtes de bétail perdus]]&gt;500,1,0)</f>
        <v>0</v>
      </c>
      <c r="K79">
        <f>IF(Tableau1[[#This Row],[Hectares de champs détruits]]&gt;500,1,0)</f>
        <v>0</v>
      </c>
      <c r="L79">
        <f>IF(Tableau1[[#This Row],[Décès]]&gt;0,1,0)</f>
        <v>1</v>
      </c>
      <c r="M79" s="1">
        <f>(Tableau1[[#This Row],[Indicateur_Persaffecté]]*20%)+(Tableau1[[#This Row],[Indicateur_TetBetail]]*25%)+(Tableau1[[#This Row],[Indicateur_Champs]]*25%)+(Tableau1[[#This Row],[Indicateur_Décés]]*30%)</f>
        <v>0.5</v>
      </c>
    </row>
    <row r="80" spans="1:13" x14ac:dyDescent="0.35">
      <c r="A80">
        <v>2024</v>
      </c>
      <c r="B80" t="s">
        <v>129</v>
      </c>
      <c r="C80" t="s">
        <v>20</v>
      </c>
      <c r="D80" t="s">
        <v>64</v>
      </c>
      <c r="E80">
        <v>9781</v>
      </c>
      <c r="F80">
        <v>41</v>
      </c>
      <c r="I80">
        <f>IF(Tableau1[[#This Row],[Personnes affectées]]&gt;=1000,1,0)</f>
        <v>1</v>
      </c>
      <c r="J80">
        <f>IF(Tableau1[[#This Row],[Têtes de bétail perdus]]&gt;500,1,0)</f>
        <v>0</v>
      </c>
      <c r="K80">
        <f>IF(Tableau1[[#This Row],[Hectares de champs détruits]]&gt;500,1,0)</f>
        <v>0</v>
      </c>
      <c r="L80">
        <f>IF(Tableau1[[#This Row],[Décès]]&gt;0,1,0)</f>
        <v>0</v>
      </c>
      <c r="M80" s="1">
        <f>(Tableau1[[#This Row],[Indicateur_Persaffecté]]*20%)+(Tableau1[[#This Row],[Indicateur_TetBetail]]*25%)+(Tableau1[[#This Row],[Indicateur_Champs]]*25%)+(Tableau1[[#This Row],[Indicateur_Décés]]*30%)</f>
        <v>0.2</v>
      </c>
    </row>
    <row r="81" spans="1:13" x14ac:dyDescent="0.35">
      <c r="A81">
        <v>2024</v>
      </c>
      <c r="B81" t="s">
        <v>129</v>
      </c>
      <c r="C81" t="s">
        <v>28</v>
      </c>
      <c r="D81" t="s">
        <v>65</v>
      </c>
      <c r="I81">
        <f>IF(Tableau1[[#This Row],[Personnes affectées]]&gt;=1000,1,0)</f>
        <v>0</v>
      </c>
      <c r="J81">
        <f>IF(Tableau1[[#This Row],[Têtes de bétail perdus]]&gt;500,1,0)</f>
        <v>0</v>
      </c>
      <c r="K81">
        <f>IF(Tableau1[[#This Row],[Hectares de champs détruits]]&gt;500,1,0)</f>
        <v>0</v>
      </c>
      <c r="L81">
        <f>IF(Tableau1[[#This Row],[Décès]]&gt;0,1,0)</f>
        <v>0</v>
      </c>
      <c r="M81" s="1">
        <f>(Tableau1[[#This Row],[Indicateur_Persaffecté]]*20%)+(Tableau1[[#This Row],[Indicateur_TetBetail]]*25%)+(Tableau1[[#This Row],[Indicateur_Champs]]*25%)+(Tableau1[[#This Row],[Indicateur_Décés]]*30%)</f>
        <v>0</v>
      </c>
    </row>
    <row r="82" spans="1:13" x14ac:dyDescent="0.35">
      <c r="A82">
        <v>2024</v>
      </c>
      <c r="B82" t="s">
        <v>129</v>
      </c>
      <c r="C82" t="s">
        <v>28</v>
      </c>
      <c r="D82" t="s">
        <v>66</v>
      </c>
      <c r="E82">
        <v>2691</v>
      </c>
      <c r="F82">
        <v>148</v>
      </c>
      <c r="H82">
        <v>1</v>
      </c>
      <c r="I82">
        <f>IF(Tableau1[[#This Row],[Personnes affectées]]&gt;=1000,1,0)</f>
        <v>1</v>
      </c>
      <c r="J82">
        <f>IF(Tableau1[[#This Row],[Têtes de bétail perdus]]&gt;500,1,0)</f>
        <v>0</v>
      </c>
      <c r="K82">
        <f>IF(Tableau1[[#This Row],[Hectares de champs détruits]]&gt;500,1,0)</f>
        <v>0</v>
      </c>
      <c r="L82">
        <f>IF(Tableau1[[#This Row],[Décès]]&gt;0,1,0)</f>
        <v>1</v>
      </c>
      <c r="M82" s="1">
        <f>(Tableau1[[#This Row],[Indicateur_Persaffecté]]*20%)+(Tableau1[[#This Row],[Indicateur_TetBetail]]*25%)+(Tableau1[[#This Row],[Indicateur_Champs]]*25%)+(Tableau1[[#This Row],[Indicateur_Décés]]*30%)</f>
        <v>0.5</v>
      </c>
    </row>
    <row r="83" spans="1:13" x14ac:dyDescent="0.35">
      <c r="A83">
        <v>2024</v>
      </c>
      <c r="B83" t="s">
        <v>129</v>
      </c>
      <c r="C83" t="s">
        <v>28</v>
      </c>
      <c r="D83" t="s">
        <v>67</v>
      </c>
      <c r="I83">
        <f>IF(Tableau1[[#This Row],[Personnes affectées]]&gt;=1000,1,0)</f>
        <v>0</v>
      </c>
      <c r="J83">
        <f>IF(Tableau1[[#This Row],[Têtes de bétail perdus]]&gt;500,1,0)</f>
        <v>0</v>
      </c>
      <c r="K83">
        <f>IF(Tableau1[[#This Row],[Hectares de champs détruits]]&gt;500,1,0)</f>
        <v>0</v>
      </c>
      <c r="L83">
        <f>IF(Tableau1[[#This Row],[Décès]]&gt;0,1,0)</f>
        <v>0</v>
      </c>
      <c r="M83" s="1">
        <f>(Tableau1[[#This Row],[Indicateur_Persaffecté]]*20%)+(Tableau1[[#This Row],[Indicateur_TetBetail]]*25%)+(Tableau1[[#This Row],[Indicateur_Champs]]*25%)+(Tableau1[[#This Row],[Indicateur_Décés]]*30%)</f>
        <v>0</v>
      </c>
    </row>
    <row r="84" spans="1:13" x14ac:dyDescent="0.35">
      <c r="A84">
        <v>2024</v>
      </c>
      <c r="B84" t="s">
        <v>129</v>
      </c>
      <c r="C84" t="s">
        <v>21</v>
      </c>
      <c r="D84" t="s">
        <v>37</v>
      </c>
      <c r="E84">
        <v>13695</v>
      </c>
      <c r="F84">
        <v>10835</v>
      </c>
      <c r="G84">
        <v>109</v>
      </c>
      <c r="I84">
        <f>IF(Tableau1[[#This Row],[Personnes affectées]]&gt;=1000,1,0)</f>
        <v>1</v>
      </c>
      <c r="J84">
        <f>IF(Tableau1[[#This Row],[Têtes de bétail perdus]]&gt;500,1,0)</f>
        <v>1</v>
      </c>
      <c r="K84">
        <f>IF(Tableau1[[#This Row],[Hectares de champs détruits]]&gt;500,1,0)</f>
        <v>0</v>
      </c>
      <c r="L84">
        <f>IF(Tableau1[[#This Row],[Décès]]&gt;0,1,0)</f>
        <v>0</v>
      </c>
      <c r="M84" s="1">
        <f>(Tableau1[[#This Row],[Indicateur_Persaffecté]]*20%)+(Tableau1[[#This Row],[Indicateur_TetBetail]]*25%)+(Tableau1[[#This Row],[Indicateur_Champs]]*25%)+(Tableau1[[#This Row],[Indicateur_Décés]]*30%)</f>
        <v>0.45</v>
      </c>
    </row>
    <row r="85" spans="1:13" x14ac:dyDescent="0.35">
      <c r="A85">
        <v>2024</v>
      </c>
      <c r="B85" t="s">
        <v>129</v>
      </c>
      <c r="C85" t="s">
        <v>21</v>
      </c>
      <c r="D85" t="s">
        <v>68</v>
      </c>
      <c r="E85">
        <v>5595</v>
      </c>
      <c r="F85">
        <v>1562</v>
      </c>
      <c r="G85">
        <v>141</v>
      </c>
      <c r="H85">
        <v>1</v>
      </c>
      <c r="I85">
        <f>IF(Tableau1[[#This Row],[Personnes affectées]]&gt;=1000,1,0)</f>
        <v>1</v>
      </c>
      <c r="J85">
        <f>IF(Tableau1[[#This Row],[Têtes de bétail perdus]]&gt;500,1,0)</f>
        <v>1</v>
      </c>
      <c r="K85">
        <f>IF(Tableau1[[#This Row],[Hectares de champs détruits]]&gt;500,1,0)</f>
        <v>0</v>
      </c>
      <c r="L85">
        <f>IF(Tableau1[[#This Row],[Décès]]&gt;0,1,0)</f>
        <v>1</v>
      </c>
      <c r="M85" s="1">
        <f>(Tableau1[[#This Row],[Indicateur_Persaffecté]]*20%)+(Tableau1[[#This Row],[Indicateur_TetBetail]]*25%)+(Tableau1[[#This Row],[Indicateur_Champs]]*25%)+(Tableau1[[#This Row],[Indicateur_Décés]]*30%)</f>
        <v>0.75</v>
      </c>
    </row>
    <row r="86" spans="1:13" x14ac:dyDescent="0.35">
      <c r="A86">
        <v>2024</v>
      </c>
      <c r="B86" t="s">
        <v>129</v>
      </c>
      <c r="C86" t="s">
        <v>27</v>
      </c>
      <c r="D86" t="s">
        <v>69</v>
      </c>
      <c r="E86">
        <v>6498</v>
      </c>
      <c r="H86">
        <v>2</v>
      </c>
      <c r="I86">
        <f>IF(Tableau1[[#This Row],[Personnes affectées]]&gt;=1000,1,0)</f>
        <v>1</v>
      </c>
      <c r="J86">
        <f>IF(Tableau1[[#This Row],[Têtes de bétail perdus]]&gt;500,1,0)</f>
        <v>0</v>
      </c>
      <c r="K86">
        <f>IF(Tableau1[[#This Row],[Hectares de champs détruits]]&gt;500,1,0)</f>
        <v>0</v>
      </c>
      <c r="L86">
        <f>IF(Tableau1[[#This Row],[Décès]]&gt;0,1,0)</f>
        <v>1</v>
      </c>
      <c r="M86" s="1">
        <f>(Tableau1[[#This Row],[Indicateur_Persaffecté]]*20%)+(Tableau1[[#This Row],[Indicateur_TetBetail]]*25%)+(Tableau1[[#This Row],[Indicateur_Champs]]*25%)+(Tableau1[[#This Row],[Indicateur_Décés]]*30%)</f>
        <v>0.5</v>
      </c>
    </row>
    <row r="87" spans="1:13" x14ac:dyDescent="0.35">
      <c r="A87">
        <v>2024</v>
      </c>
      <c r="B87" t="s">
        <v>129</v>
      </c>
      <c r="C87" t="s">
        <v>27</v>
      </c>
      <c r="D87" t="s">
        <v>70</v>
      </c>
      <c r="I87">
        <f>IF(Tableau1[[#This Row],[Personnes affectées]]&gt;=1000,1,0)</f>
        <v>0</v>
      </c>
      <c r="J87">
        <f>IF(Tableau1[[#This Row],[Têtes de bétail perdus]]&gt;500,1,0)</f>
        <v>0</v>
      </c>
      <c r="K87">
        <f>IF(Tableau1[[#This Row],[Hectares de champs détruits]]&gt;500,1,0)</f>
        <v>0</v>
      </c>
      <c r="L87">
        <f>IF(Tableau1[[#This Row],[Décès]]&gt;0,1,0)</f>
        <v>0</v>
      </c>
      <c r="M87" s="1">
        <f>(Tableau1[[#This Row],[Indicateur_Persaffecté]]*20%)+(Tableau1[[#This Row],[Indicateur_TetBetail]]*25%)+(Tableau1[[#This Row],[Indicateur_Champs]]*25%)+(Tableau1[[#This Row],[Indicateur_Décés]]*30%)</f>
        <v>0</v>
      </c>
    </row>
    <row r="88" spans="1:13" x14ac:dyDescent="0.35">
      <c r="A88">
        <v>2024</v>
      </c>
      <c r="B88" t="s">
        <v>129</v>
      </c>
      <c r="C88" t="s">
        <v>38</v>
      </c>
      <c r="D88" t="s">
        <v>71</v>
      </c>
      <c r="E88">
        <v>7452</v>
      </c>
      <c r="H88">
        <v>7</v>
      </c>
      <c r="I88">
        <f>IF(Tableau1[[#This Row],[Personnes affectées]]&gt;=1000,1,0)</f>
        <v>1</v>
      </c>
      <c r="J88">
        <f>IF(Tableau1[[#This Row],[Têtes de bétail perdus]]&gt;500,1,0)</f>
        <v>0</v>
      </c>
      <c r="K88">
        <f>IF(Tableau1[[#This Row],[Hectares de champs détruits]]&gt;500,1,0)</f>
        <v>0</v>
      </c>
      <c r="L88">
        <f>IF(Tableau1[[#This Row],[Décès]]&gt;0,1,0)</f>
        <v>1</v>
      </c>
      <c r="M88" s="1">
        <f>(Tableau1[[#This Row],[Indicateur_Persaffecté]]*20%)+(Tableau1[[#This Row],[Indicateur_TetBetail]]*25%)+(Tableau1[[#This Row],[Indicateur_Champs]]*25%)+(Tableau1[[#This Row],[Indicateur_Décés]]*30%)</f>
        <v>0.5</v>
      </c>
    </row>
    <row r="89" spans="1:13" x14ac:dyDescent="0.35">
      <c r="A89">
        <v>2024</v>
      </c>
      <c r="B89" t="s">
        <v>129</v>
      </c>
      <c r="C89" t="s">
        <v>38</v>
      </c>
      <c r="D89" t="s">
        <v>72</v>
      </c>
      <c r="E89">
        <v>6006</v>
      </c>
      <c r="G89">
        <v>1164</v>
      </c>
      <c r="I89">
        <f>IF(Tableau1[[#This Row],[Personnes affectées]]&gt;=1000,1,0)</f>
        <v>1</v>
      </c>
      <c r="J89">
        <f>IF(Tableau1[[#This Row],[Têtes de bétail perdus]]&gt;500,1,0)</f>
        <v>0</v>
      </c>
      <c r="K89">
        <f>IF(Tableau1[[#This Row],[Hectares de champs détruits]]&gt;500,1,0)</f>
        <v>1</v>
      </c>
      <c r="L89">
        <f>IF(Tableau1[[#This Row],[Décès]]&gt;0,1,0)</f>
        <v>0</v>
      </c>
      <c r="M89" s="1">
        <f>(Tableau1[[#This Row],[Indicateur_Persaffecté]]*20%)+(Tableau1[[#This Row],[Indicateur_TetBetail]]*25%)+(Tableau1[[#This Row],[Indicateur_Champs]]*25%)+(Tableau1[[#This Row],[Indicateur_Décés]]*30%)</f>
        <v>0.45</v>
      </c>
    </row>
    <row r="90" spans="1:13" x14ac:dyDescent="0.35">
      <c r="A90">
        <v>2024</v>
      </c>
      <c r="B90" t="s">
        <v>129</v>
      </c>
      <c r="C90" t="s">
        <v>38</v>
      </c>
      <c r="D90" t="s">
        <v>73</v>
      </c>
      <c r="E90">
        <v>7440</v>
      </c>
      <c r="H90">
        <v>2</v>
      </c>
      <c r="I90">
        <f>IF(Tableau1[[#This Row],[Personnes affectées]]&gt;=1000,1,0)</f>
        <v>1</v>
      </c>
      <c r="J90">
        <f>IF(Tableau1[[#This Row],[Têtes de bétail perdus]]&gt;500,1,0)</f>
        <v>0</v>
      </c>
      <c r="K90">
        <f>IF(Tableau1[[#This Row],[Hectares de champs détruits]]&gt;500,1,0)</f>
        <v>0</v>
      </c>
      <c r="L90">
        <f>IF(Tableau1[[#This Row],[Décès]]&gt;0,1,0)</f>
        <v>1</v>
      </c>
      <c r="M90" s="1">
        <f>(Tableau1[[#This Row],[Indicateur_Persaffecté]]*20%)+(Tableau1[[#This Row],[Indicateur_TetBetail]]*25%)+(Tableau1[[#This Row],[Indicateur_Champs]]*25%)+(Tableau1[[#This Row],[Indicateur_Décés]]*30%)</f>
        <v>0.5</v>
      </c>
    </row>
    <row r="91" spans="1:13" x14ac:dyDescent="0.35">
      <c r="A91">
        <v>2024</v>
      </c>
      <c r="B91" t="s">
        <v>129</v>
      </c>
      <c r="C91" t="s">
        <v>38</v>
      </c>
      <c r="D91" t="s">
        <v>39</v>
      </c>
      <c r="E91">
        <v>12156</v>
      </c>
      <c r="H91">
        <v>6</v>
      </c>
      <c r="I91">
        <f>IF(Tableau1[[#This Row],[Personnes affectées]]&gt;=1000,1,0)</f>
        <v>1</v>
      </c>
      <c r="J91">
        <f>IF(Tableau1[[#This Row],[Têtes de bétail perdus]]&gt;500,1,0)</f>
        <v>0</v>
      </c>
      <c r="K91">
        <f>IF(Tableau1[[#This Row],[Hectares de champs détruits]]&gt;500,1,0)</f>
        <v>0</v>
      </c>
      <c r="L91">
        <f>IF(Tableau1[[#This Row],[Décès]]&gt;0,1,0)</f>
        <v>1</v>
      </c>
      <c r="M91" s="1">
        <f>(Tableau1[[#This Row],[Indicateur_Persaffecté]]*20%)+(Tableau1[[#This Row],[Indicateur_TetBetail]]*25%)+(Tableau1[[#This Row],[Indicateur_Champs]]*25%)+(Tableau1[[#This Row],[Indicateur_Décés]]*30%)</f>
        <v>0.5</v>
      </c>
    </row>
    <row r="92" spans="1:13" x14ac:dyDescent="0.35">
      <c r="A92">
        <v>2024</v>
      </c>
      <c r="B92" t="s">
        <v>129</v>
      </c>
      <c r="C92" t="s">
        <v>25</v>
      </c>
      <c r="D92" t="s">
        <v>74</v>
      </c>
      <c r="E92">
        <v>3987</v>
      </c>
      <c r="F92">
        <v>140</v>
      </c>
      <c r="G92">
        <v>706</v>
      </c>
      <c r="H92">
        <v>7</v>
      </c>
      <c r="I92">
        <f>IF(Tableau1[[#This Row],[Personnes affectées]]&gt;=1000,1,0)</f>
        <v>1</v>
      </c>
      <c r="J92">
        <f>IF(Tableau1[[#This Row],[Têtes de bétail perdus]]&gt;500,1,0)</f>
        <v>0</v>
      </c>
      <c r="K92">
        <f>IF(Tableau1[[#This Row],[Hectares de champs détruits]]&gt;500,1,0)</f>
        <v>1</v>
      </c>
      <c r="L92">
        <f>IF(Tableau1[[#This Row],[Décès]]&gt;0,1,0)</f>
        <v>1</v>
      </c>
      <c r="M92" s="1">
        <f>(Tableau1[[#This Row],[Indicateur_Persaffecté]]*20%)+(Tableau1[[#This Row],[Indicateur_TetBetail]]*25%)+(Tableau1[[#This Row],[Indicateur_Champs]]*25%)+(Tableau1[[#This Row],[Indicateur_Décés]]*30%)</f>
        <v>0.75</v>
      </c>
    </row>
    <row r="93" spans="1:13" x14ac:dyDescent="0.35">
      <c r="A93">
        <v>2024</v>
      </c>
      <c r="B93" t="s">
        <v>129</v>
      </c>
      <c r="C93" t="s">
        <v>25</v>
      </c>
      <c r="D93" t="s">
        <v>75</v>
      </c>
      <c r="E93">
        <v>6703</v>
      </c>
      <c r="F93">
        <v>36</v>
      </c>
      <c r="G93">
        <v>660</v>
      </c>
      <c r="H93">
        <v>12</v>
      </c>
      <c r="I93">
        <f>IF(Tableau1[[#This Row],[Personnes affectées]]&gt;=1000,1,0)</f>
        <v>1</v>
      </c>
      <c r="J93">
        <f>IF(Tableau1[[#This Row],[Têtes de bétail perdus]]&gt;500,1,0)</f>
        <v>0</v>
      </c>
      <c r="K93">
        <f>IF(Tableau1[[#This Row],[Hectares de champs détruits]]&gt;500,1,0)</f>
        <v>1</v>
      </c>
      <c r="L93">
        <f>IF(Tableau1[[#This Row],[Décès]]&gt;0,1,0)</f>
        <v>1</v>
      </c>
      <c r="M93" s="1">
        <f>(Tableau1[[#This Row],[Indicateur_Persaffecté]]*20%)+(Tableau1[[#This Row],[Indicateur_TetBetail]]*25%)+(Tableau1[[#This Row],[Indicateur_Champs]]*25%)+(Tableau1[[#This Row],[Indicateur_Décés]]*30%)</f>
        <v>0.75</v>
      </c>
    </row>
    <row r="94" spans="1:13" x14ac:dyDescent="0.35">
      <c r="A94">
        <v>2024</v>
      </c>
      <c r="B94" t="s">
        <v>129</v>
      </c>
      <c r="C94" t="s">
        <v>25</v>
      </c>
      <c r="D94" t="s">
        <v>76</v>
      </c>
      <c r="E94">
        <v>4233</v>
      </c>
      <c r="F94">
        <v>3</v>
      </c>
      <c r="G94">
        <v>1148</v>
      </c>
      <c r="H94">
        <v>5</v>
      </c>
      <c r="I94">
        <f>IF(Tableau1[[#This Row],[Personnes affectées]]&gt;=1000,1,0)</f>
        <v>1</v>
      </c>
      <c r="J94">
        <f>IF(Tableau1[[#This Row],[Têtes de bétail perdus]]&gt;500,1,0)</f>
        <v>0</v>
      </c>
      <c r="K94">
        <f>IF(Tableau1[[#This Row],[Hectares de champs détruits]]&gt;500,1,0)</f>
        <v>1</v>
      </c>
      <c r="L94">
        <f>IF(Tableau1[[#This Row],[Décès]]&gt;0,1,0)</f>
        <v>1</v>
      </c>
      <c r="M94" s="1">
        <f>(Tableau1[[#This Row],[Indicateur_Persaffecté]]*20%)+(Tableau1[[#This Row],[Indicateur_TetBetail]]*25%)+(Tableau1[[#This Row],[Indicateur_Champs]]*25%)+(Tableau1[[#This Row],[Indicateur_Décés]]*30%)</f>
        <v>0.75</v>
      </c>
    </row>
    <row r="95" spans="1:13" x14ac:dyDescent="0.35">
      <c r="A95">
        <v>2024</v>
      </c>
      <c r="B95" t="s">
        <v>129</v>
      </c>
      <c r="C95" t="s">
        <v>24</v>
      </c>
      <c r="D95" t="s">
        <v>77</v>
      </c>
      <c r="E95">
        <v>5819</v>
      </c>
      <c r="F95">
        <v>209</v>
      </c>
      <c r="G95">
        <v>550</v>
      </c>
      <c r="H95">
        <v>5</v>
      </c>
      <c r="I95">
        <f>IF(Tableau1[[#This Row],[Personnes affectées]]&gt;=1000,1,0)</f>
        <v>1</v>
      </c>
      <c r="J95">
        <f>IF(Tableau1[[#This Row],[Têtes de bétail perdus]]&gt;500,1,0)</f>
        <v>0</v>
      </c>
      <c r="K95">
        <f>IF(Tableau1[[#This Row],[Hectares de champs détruits]]&gt;500,1,0)</f>
        <v>1</v>
      </c>
      <c r="L95">
        <f>IF(Tableau1[[#This Row],[Décès]]&gt;0,1,0)</f>
        <v>1</v>
      </c>
      <c r="M95" s="1">
        <f>(Tableau1[[#This Row],[Indicateur_Persaffecté]]*20%)+(Tableau1[[#This Row],[Indicateur_TetBetail]]*25%)+(Tableau1[[#This Row],[Indicateur_Champs]]*25%)+(Tableau1[[#This Row],[Indicateur_Décés]]*30%)</f>
        <v>0.75</v>
      </c>
    </row>
    <row r="96" spans="1:13" x14ac:dyDescent="0.35">
      <c r="A96">
        <v>2024</v>
      </c>
      <c r="B96" t="s">
        <v>129</v>
      </c>
      <c r="C96" t="s">
        <v>24</v>
      </c>
      <c r="D96" t="s">
        <v>78</v>
      </c>
      <c r="E96">
        <v>4080</v>
      </c>
      <c r="F96">
        <v>124</v>
      </c>
      <c r="H96">
        <v>9</v>
      </c>
      <c r="I96">
        <f>IF(Tableau1[[#This Row],[Personnes affectées]]&gt;=1000,1,0)</f>
        <v>1</v>
      </c>
      <c r="J96">
        <f>IF(Tableau1[[#This Row],[Têtes de bétail perdus]]&gt;500,1,0)</f>
        <v>0</v>
      </c>
      <c r="K96">
        <f>IF(Tableau1[[#This Row],[Hectares de champs détruits]]&gt;500,1,0)</f>
        <v>0</v>
      </c>
      <c r="L96">
        <f>IF(Tableau1[[#This Row],[Décès]]&gt;0,1,0)</f>
        <v>1</v>
      </c>
      <c r="M96" s="1">
        <f>(Tableau1[[#This Row],[Indicateur_Persaffecté]]*20%)+(Tableau1[[#This Row],[Indicateur_TetBetail]]*25%)+(Tableau1[[#This Row],[Indicateur_Champs]]*25%)+(Tableau1[[#This Row],[Indicateur_Décés]]*30%)</f>
        <v>0.5</v>
      </c>
    </row>
    <row r="97" spans="1:13" x14ac:dyDescent="0.35">
      <c r="A97">
        <v>2024</v>
      </c>
      <c r="B97" t="s">
        <v>129</v>
      </c>
      <c r="C97" t="s">
        <v>24</v>
      </c>
      <c r="D97" t="s">
        <v>79</v>
      </c>
      <c r="E97">
        <v>4991</v>
      </c>
      <c r="F97">
        <v>968</v>
      </c>
      <c r="G97">
        <v>456</v>
      </c>
      <c r="H97">
        <v>14</v>
      </c>
      <c r="I97">
        <f>IF(Tableau1[[#This Row],[Personnes affectées]]&gt;=1000,1,0)</f>
        <v>1</v>
      </c>
      <c r="J97">
        <f>IF(Tableau1[[#This Row],[Têtes de bétail perdus]]&gt;500,1,0)</f>
        <v>1</v>
      </c>
      <c r="K97">
        <f>IF(Tableau1[[#This Row],[Hectares de champs détruits]]&gt;500,1,0)</f>
        <v>0</v>
      </c>
      <c r="L97">
        <f>IF(Tableau1[[#This Row],[Décès]]&gt;0,1,0)</f>
        <v>1</v>
      </c>
      <c r="M97" s="1">
        <f>(Tableau1[[#This Row],[Indicateur_Persaffecté]]*20%)+(Tableau1[[#This Row],[Indicateur_TetBetail]]*25%)+(Tableau1[[#This Row],[Indicateur_Champs]]*25%)+(Tableau1[[#This Row],[Indicateur_Décés]]*30%)</f>
        <v>0.75</v>
      </c>
    </row>
    <row r="98" spans="1:13" x14ac:dyDescent="0.35">
      <c r="A98">
        <v>2024</v>
      </c>
      <c r="B98" t="s">
        <v>129</v>
      </c>
      <c r="C98" t="s">
        <v>14</v>
      </c>
      <c r="D98" t="s">
        <v>40</v>
      </c>
      <c r="E98">
        <v>47845</v>
      </c>
      <c r="F98">
        <v>3409</v>
      </c>
      <c r="G98">
        <v>5570</v>
      </c>
      <c r="I98">
        <f>IF(Tableau1[[#This Row],[Personnes affectées]]&gt;=1000,1,0)</f>
        <v>1</v>
      </c>
      <c r="J98">
        <f>IF(Tableau1[[#This Row],[Têtes de bétail perdus]]&gt;500,1,0)</f>
        <v>1</v>
      </c>
      <c r="K98">
        <f>IF(Tableau1[[#This Row],[Hectares de champs détruits]]&gt;500,1,0)</f>
        <v>1</v>
      </c>
      <c r="L98">
        <f>IF(Tableau1[[#This Row],[Décès]]&gt;0,1,0)</f>
        <v>0</v>
      </c>
      <c r="M98" s="1">
        <f>(Tableau1[[#This Row],[Indicateur_Persaffecté]]*20%)+(Tableau1[[#This Row],[Indicateur_TetBetail]]*25%)+(Tableau1[[#This Row],[Indicateur_Champs]]*25%)+(Tableau1[[#This Row],[Indicateur_Décés]]*30%)</f>
        <v>0.7</v>
      </c>
    </row>
    <row r="99" spans="1:13" x14ac:dyDescent="0.35">
      <c r="A99">
        <v>2024</v>
      </c>
      <c r="B99" t="s">
        <v>129</v>
      </c>
      <c r="C99" t="s">
        <v>14</v>
      </c>
      <c r="D99" t="s">
        <v>41</v>
      </c>
      <c r="E99">
        <v>17546</v>
      </c>
      <c r="F99">
        <v>127</v>
      </c>
      <c r="G99">
        <v>4066</v>
      </c>
      <c r="I99">
        <f>IF(Tableau1[[#This Row],[Personnes affectées]]&gt;=1000,1,0)</f>
        <v>1</v>
      </c>
      <c r="J99">
        <f>IF(Tableau1[[#This Row],[Têtes de bétail perdus]]&gt;500,1,0)</f>
        <v>0</v>
      </c>
      <c r="K99">
        <f>IF(Tableau1[[#This Row],[Hectares de champs détruits]]&gt;500,1,0)</f>
        <v>1</v>
      </c>
      <c r="L99">
        <f>IF(Tableau1[[#This Row],[Décès]]&gt;0,1,0)</f>
        <v>0</v>
      </c>
      <c r="M99" s="1">
        <f>(Tableau1[[#This Row],[Indicateur_Persaffecté]]*20%)+(Tableau1[[#This Row],[Indicateur_TetBetail]]*25%)+(Tableau1[[#This Row],[Indicateur_Champs]]*25%)+(Tableau1[[#This Row],[Indicateur_Décés]]*30%)</f>
        <v>0.45</v>
      </c>
    </row>
    <row r="100" spans="1:13" x14ac:dyDescent="0.35">
      <c r="A100">
        <v>2024</v>
      </c>
      <c r="B100" t="s">
        <v>129</v>
      </c>
      <c r="C100" t="s">
        <v>14</v>
      </c>
      <c r="D100" t="s">
        <v>42</v>
      </c>
      <c r="E100">
        <v>109790</v>
      </c>
      <c r="F100">
        <v>365</v>
      </c>
      <c r="G100">
        <v>6738</v>
      </c>
      <c r="I100">
        <f>IF(Tableau1[[#This Row],[Personnes affectées]]&gt;=1000,1,0)</f>
        <v>1</v>
      </c>
      <c r="J100">
        <f>IF(Tableau1[[#This Row],[Têtes de bétail perdus]]&gt;500,1,0)</f>
        <v>0</v>
      </c>
      <c r="K100">
        <f>IF(Tableau1[[#This Row],[Hectares de champs détruits]]&gt;500,1,0)</f>
        <v>1</v>
      </c>
      <c r="L100">
        <f>IF(Tableau1[[#This Row],[Décès]]&gt;0,1,0)</f>
        <v>0</v>
      </c>
      <c r="M100" s="1">
        <f>(Tableau1[[#This Row],[Indicateur_Persaffecté]]*20%)+(Tableau1[[#This Row],[Indicateur_TetBetail]]*25%)+(Tableau1[[#This Row],[Indicateur_Champs]]*25%)+(Tableau1[[#This Row],[Indicateur_Décés]]*30%)</f>
        <v>0.45</v>
      </c>
    </row>
    <row r="101" spans="1:13" x14ac:dyDescent="0.35">
      <c r="A101">
        <v>2024</v>
      </c>
      <c r="B101" t="s">
        <v>129</v>
      </c>
      <c r="C101" t="s">
        <v>14</v>
      </c>
      <c r="D101" t="s">
        <v>80</v>
      </c>
      <c r="E101">
        <v>28062</v>
      </c>
      <c r="F101">
        <v>326</v>
      </c>
      <c r="G101">
        <v>41</v>
      </c>
      <c r="H101">
        <v>5</v>
      </c>
      <c r="I101">
        <f>IF(Tableau1[[#This Row],[Personnes affectées]]&gt;=1000,1,0)</f>
        <v>1</v>
      </c>
      <c r="J101">
        <f>IF(Tableau1[[#This Row],[Têtes de bétail perdus]]&gt;500,1,0)</f>
        <v>0</v>
      </c>
      <c r="K101">
        <f>IF(Tableau1[[#This Row],[Hectares de champs détruits]]&gt;500,1,0)</f>
        <v>0</v>
      </c>
      <c r="L101">
        <f>IF(Tableau1[[#This Row],[Décès]]&gt;0,1,0)</f>
        <v>1</v>
      </c>
      <c r="M101" s="1">
        <f>(Tableau1[[#This Row],[Indicateur_Persaffecté]]*20%)+(Tableau1[[#This Row],[Indicateur_TetBetail]]*25%)+(Tableau1[[#This Row],[Indicateur_Champs]]*25%)+(Tableau1[[#This Row],[Indicateur_Décés]]*30%)</f>
        <v>0.5</v>
      </c>
    </row>
    <row r="102" spans="1:13" x14ac:dyDescent="0.35">
      <c r="A102">
        <v>2024</v>
      </c>
      <c r="B102" t="s">
        <v>129</v>
      </c>
      <c r="C102" t="s">
        <v>23</v>
      </c>
      <c r="D102" t="s">
        <v>81</v>
      </c>
      <c r="E102">
        <v>3222</v>
      </c>
      <c r="I102">
        <f>IF(Tableau1[[#This Row],[Personnes affectées]]&gt;=1000,1,0)</f>
        <v>1</v>
      </c>
      <c r="J102">
        <f>IF(Tableau1[[#This Row],[Têtes de bétail perdus]]&gt;500,1,0)</f>
        <v>0</v>
      </c>
      <c r="K102">
        <f>IF(Tableau1[[#This Row],[Hectares de champs détruits]]&gt;500,1,0)</f>
        <v>0</v>
      </c>
      <c r="L102">
        <f>IF(Tableau1[[#This Row],[Décès]]&gt;0,1,0)</f>
        <v>0</v>
      </c>
      <c r="M102" s="1">
        <f>(Tableau1[[#This Row],[Indicateur_Persaffecté]]*20%)+(Tableau1[[#This Row],[Indicateur_TetBetail]]*25%)+(Tableau1[[#This Row],[Indicateur_Champs]]*25%)+(Tableau1[[#This Row],[Indicateur_Décés]]*30%)</f>
        <v>0.2</v>
      </c>
    </row>
    <row r="103" spans="1:13" x14ac:dyDescent="0.35">
      <c r="A103">
        <v>2024</v>
      </c>
      <c r="B103" t="s">
        <v>129</v>
      </c>
      <c r="C103" t="s">
        <v>23</v>
      </c>
      <c r="D103" t="s">
        <v>82</v>
      </c>
      <c r="E103">
        <v>8010</v>
      </c>
      <c r="H103">
        <v>6</v>
      </c>
      <c r="I103">
        <f>IF(Tableau1[[#This Row],[Personnes affectées]]&gt;=1000,1,0)</f>
        <v>1</v>
      </c>
      <c r="J103">
        <f>IF(Tableau1[[#This Row],[Têtes de bétail perdus]]&gt;500,1,0)</f>
        <v>0</v>
      </c>
      <c r="K103">
        <f>IF(Tableau1[[#This Row],[Hectares de champs détruits]]&gt;500,1,0)</f>
        <v>0</v>
      </c>
      <c r="L103">
        <f>IF(Tableau1[[#This Row],[Décès]]&gt;0,1,0)</f>
        <v>1</v>
      </c>
      <c r="M103" s="1">
        <f>(Tableau1[[#This Row],[Indicateur_Persaffecté]]*20%)+(Tableau1[[#This Row],[Indicateur_TetBetail]]*25%)+(Tableau1[[#This Row],[Indicateur_Champs]]*25%)+(Tableau1[[#This Row],[Indicateur_Décés]]*30%)</f>
        <v>0.5</v>
      </c>
    </row>
    <row r="104" spans="1:13" x14ac:dyDescent="0.35">
      <c r="A104">
        <v>2024</v>
      </c>
      <c r="B104" t="s">
        <v>129</v>
      </c>
      <c r="C104" t="s">
        <v>23</v>
      </c>
      <c r="D104" t="s">
        <v>83</v>
      </c>
      <c r="E104">
        <v>6952</v>
      </c>
      <c r="H104">
        <v>1</v>
      </c>
      <c r="I104">
        <f>IF(Tableau1[[#This Row],[Personnes affectées]]&gt;=1000,1,0)</f>
        <v>1</v>
      </c>
      <c r="J104">
        <f>IF(Tableau1[[#This Row],[Têtes de bétail perdus]]&gt;500,1,0)</f>
        <v>0</v>
      </c>
      <c r="K104">
        <f>IF(Tableau1[[#This Row],[Hectares de champs détruits]]&gt;500,1,0)</f>
        <v>0</v>
      </c>
      <c r="L104">
        <f>IF(Tableau1[[#This Row],[Décès]]&gt;0,1,0)</f>
        <v>1</v>
      </c>
      <c r="M104" s="1">
        <f>(Tableau1[[#This Row],[Indicateur_Persaffecté]]*20%)+(Tableau1[[#This Row],[Indicateur_TetBetail]]*25%)+(Tableau1[[#This Row],[Indicateur_Champs]]*25%)+(Tableau1[[#This Row],[Indicateur_Décés]]*30%)</f>
        <v>0.5</v>
      </c>
    </row>
    <row r="105" spans="1:13" x14ac:dyDescent="0.35">
      <c r="A105">
        <v>2024</v>
      </c>
      <c r="B105" t="s">
        <v>129</v>
      </c>
      <c r="C105" t="s">
        <v>23</v>
      </c>
      <c r="D105" t="s">
        <v>84</v>
      </c>
      <c r="E105">
        <v>6576</v>
      </c>
      <c r="I105">
        <f>IF(Tableau1[[#This Row],[Personnes affectées]]&gt;=1000,1,0)</f>
        <v>1</v>
      </c>
      <c r="J105">
        <f>IF(Tableau1[[#This Row],[Têtes de bétail perdus]]&gt;500,1,0)</f>
        <v>0</v>
      </c>
      <c r="K105">
        <f>IF(Tableau1[[#This Row],[Hectares de champs détruits]]&gt;500,1,0)</f>
        <v>0</v>
      </c>
      <c r="L105">
        <f>IF(Tableau1[[#This Row],[Décès]]&gt;0,1,0)</f>
        <v>0</v>
      </c>
      <c r="M105" s="1">
        <f>(Tableau1[[#This Row],[Indicateur_Persaffecté]]*20%)+(Tableau1[[#This Row],[Indicateur_TetBetail]]*25%)+(Tableau1[[#This Row],[Indicateur_Champs]]*25%)+(Tableau1[[#This Row],[Indicateur_Décés]]*30%)</f>
        <v>0.2</v>
      </c>
    </row>
    <row r="106" spans="1:13" x14ac:dyDescent="0.35">
      <c r="A106">
        <v>2024</v>
      </c>
      <c r="B106" t="s">
        <v>129</v>
      </c>
      <c r="C106" t="s">
        <v>19</v>
      </c>
      <c r="D106" t="s">
        <v>85</v>
      </c>
      <c r="E106">
        <v>11894</v>
      </c>
      <c r="F106">
        <v>46</v>
      </c>
      <c r="G106">
        <v>5896</v>
      </c>
      <c r="H106">
        <v>3</v>
      </c>
      <c r="I106">
        <f>IF(Tableau1[[#This Row],[Personnes affectées]]&gt;=1000,1,0)</f>
        <v>1</v>
      </c>
      <c r="J106">
        <f>IF(Tableau1[[#This Row],[Têtes de bétail perdus]]&gt;500,1,0)</f>
        <v>0</v>
      </c>
      <c r="K106">
        <f>IF(Tableau1[[#This Row],[Hectares de champs détruits]]&gt;500,1,0)</f>
        <v>1</v>
      </c>
      <c r="L106">
        <f>IF(Tableau1[[#This Row],[Décès]]&gt;0,1,0)</f>
        <v>1</v>
      </c>
      <c r="M106" s="1">
        <f>(Tableau1[[#This Row],[Indicateur_Persaffecté]]*20%)+(Tableau1[[#This Row],[Indicateur_TetBetail]]*25%)+(Tableau1[[#This Row],[Indicateur_Champs]]*25%)+(Tableau1[[#This Row],[Indicateur_Décés]]*30%)</f>
        <v>0.75</v>
      </c>
    </row>
    <row r="107" spans="1:13" x14ac:dyDescent="0.35">
      <c r="A107">
        <v>2024</v>
      </c>
      <c r="B107" t="s">
        <v>129</v>
      </c>
      <c r="C107" t="s">
        <v>19</v>
      </c>
      <c r="D107" t="s">
        <v>86</v>
      </c>
      <c r="E107">
        <v>7215</v>
      </c>
      <c r="G107">
        <v>891</v>
      </c>
      <c r="I107">
        <f>IF(Tableau1[[#This Row],[Personnes affectées]]&gt;=1000,1,0)</f>
        <v>1</v>
      </c>
      <c r="J107">
        <f>IF(Tableau1[[#This Row],[Têtes de bétail perdus]]&gt;500,1,0)</f>
        <v>0</v>
      </c>
      <c r="K107">
        <f>IF(Tableau1[[#This Row],[Hectares de champs détruits]]&gt;500,1,0)</f>
        <v>1</v>
      </c>
      <c r="L107">
        <f>IF(Tableau1[[#This Row],[Décès]]&gt;0,1,0)</f>
        <v>0</v>
      </c>
      <c r="M107" s="1">
        <f>(Tableau1[[#This Row],[Indicateur_Persaffecté]]*20%)+(Tableau1[[#This Row],[Indicateur_TetBetail]]*25%)+(Tableau1[[#This Row],[Indicateur_Champs]]*25%)+(Tableau1[[#This Row],[Indicateur_Décés]]*30%)</f>
        <v>0.45</v>
      </c>
    </row>
    <row r="108" spans="1:13" x14ac:dyDescent="0.35">
      <c r="A108">
        <v>2024</v>
      </c>
      <c r="B108" t="s">
        <v>129</v>
      </c>
      <c r="C108" t="s">
        <v>19</v>
      </c>
      <c r="D108" t="s">
        <v>118</v>
      </c>
      <c r="E108">
        <v>5694</v>
      </c>
      <c r="F108">
        <v>486</v>
      </c>
      <c r="H108">
        <v>16</v>
      </c>
      <c r="I108">
        <f>IF(Tableau1[[#This Row],[Personnes affectées]]&gt;=1000,1,0)</f>
        <v>1</v>
      </c>
      <c r="J108">
        <f>IF(Tableau1[[#This Row],[Têtes de bétail perdus]]&gt;500,1,0)</f>
        <v>0</v>
      </c>
      <c r="K108">
        <f>IF(Tableau1[[#This Row],[Hectares de champs détruits]]&gt;500,1,0)</f>
        <v>0</v>
      </c>
      <c r="L108">
        <f>IF(Tableau1[[#This Row],[Décès]]&gt;0,1,0)</f>
        <v>1</v>
      </c>
      <c r="M108" s="1">
        <f>(Tableau1[[#This Row],[Indicateur_Persaffecté]]*20%)+(Tableau1[[#This Row],[Indicateur_TetBetail]]*25%)+(Tableau1[[#This Row],[Indicateur_Champs]]*25%)+(Tableau1[[#This Row],[Indicateur_Décés]]*30%)</f>
        <v>0.5</v>
      </c>
    </row>
    <row r="109" spans="1:13" x14ac:dyDescent="0.35">
      <c r="A109">
        <v>2024</v>
      </c>
      <c r="B109" t="s">
        <v>129</v>
      </c>
      <c r="C109" t="s">
        <v>19</v>
      </c>
      <c r="D109" t="s">
        <v>119</v>
      </c>
      <c r="E109">
        <v>935</v>
      </c>
      <c r="G109">
        <v>235</v>
      </c>
      <c r="I109">
        <f>IF(Tableau1[[#This Row],[Personnes affectées]]&gt;=1000,1,0)</f>
        <v>0</v>
      </c>
      <c r="J109">
        <f>IF(Tableau1[[#This Row],[Têtes de bétail perdus]]&gt;500,1,0)</f>
        <v>0</v>
      </c>
      <c r="K109">
        <f>IF(Tableau1[[#This Row],[Hectares de champs détruits]]&gt;500,1,0)</f>
        <v>0</v>
      </c>
      <c r="L109">
        <f>IF(Tableau1[[#This Row],[Décès]]&gt;0,1,0)</f>
        <v>0</v>
      </c>
      <c r="M109" s="1">
        <f>(Tableau1[[#This Row],[Indicateur_Persaffecté]]*20%)+(Tableau1[[#This Row],[Indicateur_TetBetail]]*25%)+(Tableau1[[#This Row],[Indicateur_Champs]]*25%)+(Tableau1[[#This Row],[Indicateur_Décés]]*30%)</f>
        <v>0</v>
      </c>
    </row>
    <row r="110" spans="1:13" x14ac:dyDescent="0.35">
      <c r="A110">
        <v>2024</v>
      </c>
      <c r="B110" t="s">
        <v>129</v>
      </c>
      <c r="C110" t="s">
        <v>19</v>
      </c>
      <c r="D110" t="s">
        <v>87</v>
      </c>
      <c r="E110">
        <v>21763</v>
      </c>
      <c r="F110">
        <v>1418</v>
      </c>
      <c r="G110">
        <v>6702</v>
      </c>
      <c r="H110">
        <v>43</v>
      </c>
      <c r="I110">
        <f>IF(Tableau1[[#This Row],[Personnes affectées]]&gt;=1000,1,0)</f>
        <v>1</v>
      </c>
      <c r="J110">
        <f>IF(Tableau1[[#This Row],[Têtes de bétail perdus]]&gt;500,1,0)</f>
        <v>1</v>
      </c>
      <c r="K110">
        <f>IF(Tableau1[[#This Row],[Hectares de champs détruits]]&gt;500,1,0)</f>
        <v>1</v>
      </c>
      <c r="L110">
        <f>IF(Tableau1[[#This Row],[Décès]]&gt;0,1,0)</f>
        <v>1</v>
      </c>
      <c r="M110" s="1">
        <f>(Tableau1[[#This Row],[Indicateur_Persaffecté]]*20%)+(Tableau1[[#This Row],[Indicateur_TetBetail]]*25%)+(Tableau1[[#This Row],[Indicateur_Champs]]*25%)+(Tableau1[[#This Row],[Indicateur_Décés]]*30%)</f>
        <v>1</v>
      </c>
    </row>
    <row r="111" spans="1:13" x14ac:dyDescent="0.35">
      <c r="A111">
        <v>2024</v>
      </c>
      <c r="B111" t="s">
        <v>129</v>
      </c>
      <c r="C111" t="s">
        <v>19</v>
      </c>
      <c r="D111" t="s">
        <v>43</v>
      </c>
      <c r="E111">
        <v>7836</v>
      </c>
      <c r="F111">
        <v>3133</v>
      </c>
      <c r="G111">
        <v>26508</v>
      </c>
      <c r="H111">
        <v>6</v>
      </c>
      <c r="I111">
        <f>IF(Tableau1[[#This Row],[Personnes affectées]]&gt;=1000,1,0)</f>
        <v>1</v>
      </c>
      <c r="J111">
        <f>IF(Tableau1[[#This Row],[Têtes de bétail perdus]]&gt;500,1,0)</f>
        <v>1</v>
      </c>
      <c r="K111">
        <f>IF(Tableau1[[#This Row],[Hectares de champs détruits]]&gt;500,1,0)</f>
        <v>1</v>
      </c>
      <c r="L111">
        <f>IF(Tableau1[[#This Row],[Décès]]&gt;0,1,0)</f>
        <v>1</v>
      </c>
      <c r="M111" s="1">
        <f>(Tableau1[[#This Row],[Indicateur_Persaffecté]]*20%)+(Tableau1[[#This Row],[Indicateur_TetBetail]]*25%)+(Tableau1[[#This Row],[Indicateur_Champs]]*25%)+(Tableau1[[#This Row],[Indicateur_Décés]]*30%)</f>
        <v>1</v>
      </c>
    </row>
    <row r="112" spans="1:13" x14ac:dyDescent="0.35">
      <c r="A112">
        <v>2024</v>
      </c>
      <c r="B112" t="s">
        <v>129</v>
      </c>
      <c r="C112" t="s">
        <v>15</v>
      </c>
      <c r="D112" t="s">
        <v>88</v>
      </c>
      <c r="E112">
        <v>81582</v>
      </c>
      <c r="F112">
        <v>757</v>
      </c>
      <c r="I112">
        <f>IF(Tableau1[[#This Row],[Personnes affectées]]&gt;=1000,1,0)</f>
        <v>1</v>
      </c>
      <c r="J112">
        <f>IF(Tableau1[[#This Row],[Têtes de bétail perdus]]&gt;500,1,0)</f>
        <v>1</v>
      </c>
      <c r="K112">
        <f>IF(Tableau1[[#This Row],[Hectares de champs détruits]]&gt;500,1,0)</f>
        <v>0</v>
      </c>
      <c r="L112">
        <f>IF(Tableau1[[#This Row],[Décès]]&gt;0,1,0)</f>
        <v>0</v>
      </c>
      <c r="M112" s="1">
        <f>(Tableau1[[#This Row],[Indicateur_Persaffecté]]*20%)+(Tableau1[[#This Row],[Indicateur_TetBetail]]*25%)+(Tableau1[[#This Row],[Indicateur_Champs]]*25%)+(Tableau1[[#This Row],[Indicateur_Décés]]*30%)</f>
        <v>0.45</v>
      </c>
    </row>
    <row r="113" spans="1:13" x14ac:dyDescent="0.35">
      <c r="A113">
        <v>2024</v>
      </c>
      <c r="B113" t="s">
        <v>129</v>
      </c>
      <c r="C113" t="s">
        <v>15</v>
      </c>
      <c r="D113" t="s">
        <v>89</v>
      </c>
      <c r="E113">
        <v>51888</v>
      </c>
      <c r="F113">
        <v>2400</v>
      </c>
      <c r="H113">
        <v>10</v>
      </c>
      <c r="I113">
        <f>IF(Tableau1[[#This Row],[Personnes affectées]]&gt;=1000,1,0)</f>
        <v>1</v>
      </c>
      <c r="J113">
        <f>IF(Tableau1[[#This Row],[Têtes de bétail perdus]]&gt;500,1,0)</f>
        <v>1</v>
      </c>
      <c r="K113">
        <f>IF(Tableau1[[#This Row],[Hectares de champs détruits]]&gt;500,1,0)</f>
        <v>0</v>
      </c>
      <c r="L113">
        <f>IF(Tableau1[[#This Row],[Décès]]&gt;0,1,0)</f>
        <v>1</v>
      </c>
      <c r="M113" s="1">
        <f>(Tableau1[[#This Row],[Indicateur_Persaffecté]]*20%)+(Tableau1[[#This Row],[Indicateur_TetBetail]]*25%)+(Tableau1[[#This Row],[Indicateur_Champs]]*25%)+(Tableau1[[#This Row],[Indicateur_Décés]]*30%)</f>
        <v>0.75</v>
      </c>
    </row>
    <row r="114" spans="1:13" x14ac:dyDescent="0.35">
      <c r="A114">
        <v>2024</v>
      </c>
      <c r="B114" t="s">
        <v>129</v>
      </c>
      <c r="C114" t="s">
        <v>15</v>
      </c>
      <c r="D114" t="s">
        <v>90</v>
      </c>
      <c r="E114">
        <v>91122</v>
      </c>
      <c r="F114">
        <v>545</v>
      </c>
      <c r="H114">
        <v>4</v>
      </c>
      <c r="I114">
        <f>IF(Tableau1[[#This Row],[Personnes affectées]]&gt;=1000,1,0)</f>
        <v>1</v>
      </c>
      <c r="J114">
        <f>IF(Tableau1[[#This Row],[Têtes de bétail perdus]]&gt;500,1,0)</f>
        <v>1</v>
      </c>
      <c r="K114">
        <f>IF(Tableau1[[#This Row],[Hectares de champs détruits]]&gt;500,1,0)</f>
        <v>0</v>
      </c>
      <c r="L114">
        <f>IF(Tableau1[[#This Row],[Décès]]&gt;0,1,0)</f>
        <v>1</v>
      </c>
      <c r="M114" s="1">
        <f>(Tableau1[[#This Row],[Indicateur_Persaffecté]]*20%)+(Tableau1[[#This Row],[Indicateur_TetBetail]]*25%)+(Tableau1[[#This Row],[Indicateur_Champs]]*25%)+(Tableau1[[#This Row],[Indicateur_Décés]]*30%)</f>
        <v>0.75</v>
      </c>
    </row>
    <row r="115" spans="1:13" x14ac:dyDescent="0.35">
      <c r="A115">
        <v>2024</v>
      </c>
      <c r="B115" t="s">
        <v>129</v>
      </c>
      <c r="C115" t="s">
        <v>16</v>
      </c>
      <c r="D115" t="s">
        <v>120</v>
      </c>
      <c r="E115">
        <v>22164</v>
      </c>
      <c r="G115">
        <v>24478</v>
      </c>
      <c r="H115">
        <v>2</v>
      </c>
      <c r="I115">
        <f>IF(Tableau1[[#This Row],[Personnes affectées]]&gt;=1000,1,0)</f>
        <v>1</v>
      </c>
      <c r="J115">
        <f>IF(Tableau1[[#This Row],[Têtes de bétail perdus]]&gt;500,1,0)</f>
        <v>0</v>
      </c>
      <c r="K115">
        <f>IF(Tableau1[[#This Row],[Hectares de champs détruits]]&gt;500,1,0)</f>
        <v>1</v>
      </c>
      <c r="L115">
        <f>IF(Tableau1[[#This Row],[Décès]]&gt;0,1,0)</f>
        <v>1</v>
      </c>
      <c r="M115" s="1">
        <f>(Tableau1[[#This Row],[Indicateur_Persaffecté]]*20%)+(Tableau1[[#This Row],[Indicateur_TetBetail]]*25%)+(Tableau1[[#This Row],[Indicateur_Champs]]*25%)+(Tableau1[[#This Row],[Indicateur_Décés]]*30%)</f>
        <v>0.75</v>
      </c>
    </row>
    <row r="116" spans="1:13" x14ac:dyDescent="0.35">
      <c r="A116">
        <v>2024</v>
      </c>
      <c r="B116" t="s">
        <v>129</v>
      </c>
      <c r="C116" t="s">
        <v>16</v>
      </c>
      <c r="D116" t="s">
        <v>92</v>
      </c>
      <c r="E116">
        <v>150144</v>
      </c>
      <c r="F116">
        <v>10020</v>
      </c>
      <c r="G116">
        <v>17591</v>
      </c>
      <c r="H116">
        <v>3</v>
      </c>
      <c r="I116">
        <f>IF(Tableau1[[#This Row],[Personnes affectées]]&gt;=1000,1,0)</f>
        <v>1</v>
      </c>
      <c r="J116">
        <f>IF(Tableau1[[#This Row],[Têtes de bétail perdus]]&gt;500,1,0)</f>
        <v>1</v>
      </c>
      <c r="K116">
        <f>IF(Tableau1[[#This Row],[Hectares de champs détruits]]&gt;500,1,0)</f>
        <v>1</v>
      </c>
      <c r="L116">
        <f>IF(Tableau1[[#This Row],[Décès]]&gt;0,1,0)</f>
        <v>1</v>
      </c>
      <c r="M116" s="1">
        <f>(Tableau1[[#This Row],[Indicateur_Persaffecté]]*20%)+(Tableau1[[#This Row],[Indicateur_TetBetail]]*25%)+(Tableau1[[#This Row],[Indicateur_Champs]]*25%)+(Tableau1[[#This Row],[Indicateur_Décés]]*30%)</f>
        <v>1</v>
      </c>
    </row>
    <row r="117" spans="1:13" x14ac:dyDescent="0.35">
      <c r="A117">
        <v>2024</v>
      </c>
      <c r="B117" t="s">
        <v>129</v>
      </c>
      <c r="C117" t="s">
        <v>16</v>
      </c>
      <c r="D117" t="s">
        <v>93</v>
      </c>
      <c r="E117">
        <v>14724</v>
      </c>
      <c r="F117">
        <v>855</v>
      </c>
      <c r="G117">
        <v>2615</v>
      </c>
      <c r="I117">
        <f>IF(Tableau1[[#This Row],[Personnes affectées]]&gt;=1000,1,0)</f>
        <v>1</v>
      </c>
      <c r="J117">
        <f>IF(Tableau1[[#This Row],[Têtes de bétail perdus]]&gt;500,1,0)</f>
        <v>1</v>
      </c>
      <c r="K117">
        <f>IF(Tableau1[[#This Row],[Hectares de champs détruits]]&gt;500,1,0)</f>
        <v>1</v>
      </c>
      <c r="L117">
        <f>IF(Tableau1[[#This Row],[Décès]]&gt;0,1,0)</f>
        <v>0</v>
      </c>
      <c r="M117" s="1">
        <f>(Tableau1[[#This Row],[Indicateur_Persaffecté]]*20%)+(Tableau1[[#This Row],[Indicateur_TetBetail]]*25%)+(Tableau1[[#This Row],[Indicateur_Champs]]*25%)+(Tableau1[[#This Row],[Indicateur_Décés]]*30%)</f>
        <v>0.7</v>
      </c>
    </row>
    <row r="118" spans="1:13" x14ac:dyDescent="0.35">
      <c r="A118">
        <v>2024</v>
      </c>
      <c r="B118" t="s">
        <v>129</v>
      </c>
      <c r="C118" t="s">
        <v>16</v>
      </c>
      <c r="D118" t="s">
        <v>94</v>
      </c>
      <c r="E118">
        <v>31206</v>
      </c>
      <c r="F118">
        <v>599</v>
      </c>
      <c r="G118">
        <v>10638</v>
      </c>
      <c r="I118">
        <f>IF(Tableau1[[#This Row],[Personnes affectées]]&gt;=1000,1,0)</f>
        <v>1</v>
      </c>
      <c r="J118">
        <f>IF(Tableau1[[#This Row],[Têtes de bétail perdus]]&gt;500,1,0)</f>
        <v>1</v>
      </c>
      <c r="K118">
        <f>IF(Tableau1[[#This Row],[Hectares de champs détruits]]&gt;500,1,0)</f>
        <v>1</v>
      </c>
      <c r="L118">
        <f>IF(Tableau1[[#This Row],[Décès]]&gt;0,1,0)</f>
        <v>0</v>
      </c>
      <c r="M118" s="1">
        <f>(Tableau1[[#This Row],[Indicateur_Persaffecté]]*20%)+(Tableau1[[#This Row],[Indicateur_TetBetail]]*25%)+(Tableau1[[#This Row],[Indicateur_Champs]]*25%)+(Tableau1[[#This Row],[Indicateur_Décés]]*30%)</f>
        <v>0.7</v>
      </c>
    </row>
    <row r="119" spans="1:13" x14ac:dyDescent="0.35">
      <c r="A119">
        <v>2024</v>
      </c>
      <c r="B119" t="s">
        <v>129</v>
      </c>
      <c r="C119" t="s">
        <v>22</v>
      </c>
      <c r="D119" t="s">
        <v>95</v>
      </c>
      <c r="E119">
        <v>1838</v>
      </c>
      <c r="G119">
        <v>14045</v>
      </c>
      <c r="H119">
        <v>1</v>
      </c>
      <c r="I119">
        <f>IF(Tableau1[[#This Row],[Personnes affectées]]&gt;=1000,1,0)</f>
        <v>1</v>
      </c>
      <c r="J119">
        <f>IF(Tableau1[[#This Row],[Têtes de bétail perdus]]&gt;500,1,0)</f>
        <v>0</v>
      </c>
      <c r="K119">
        <f>IF(Tableau1[[#This Row],[Hectares de champs détruits]]&gt;500,1,0)</f>
        <v>1</v>
      </c>
      <c r="L119">
        <f>IF(Tableau1[[#This Row],[Décès]]&gt;0,1,0)</f>
        <v>1</v>
      </c>
      <c r="M119" s="1">
        <f>(Tableau1[[#This Row],[Indicateur_Persaffecté]]*20%)+(Tableau1[[#This Row],[Indicateur_TetBetail]]*25%)+(Tableau1[[#This Row],[Indicateur_Champs]]*25%)+(Tableau1[[#This Row],[Indicateur_Décés]]*30%)</f>
        <v>0.75</v>
      </c>
    </row>
    <row r="120" spans="1:13" x14ac:dyDescent="0.35">
      <c r="A120">
        <v>2024</v>
      </c>
      <c r="B120" t="s">
        <v>129</v>
      </c>
      <c r="C120" t="s">
        <v>22</v>
      </c>
      <c r="D120" t="s">
        <v>96</v>
      </c>
      <c r="E120">
        <v>1502</v>
      </c>
      <c r="G120">
        <v>337</v>
      </c>
      <c r="H120">
        <v>4</v>
      </c>
      <c r="I120">
        <f>IF(Tableau1[[#This Row],[Personnes affectées]]&gt;=1000,1,0)</f>
        <v>1</v>
      </c>
      <c r="J120">
        <f>IF(Tableau1[[#This Row],[Têtes de bétail perdus]]&gt;500,1,0)</f>
        <v>0</v>
      </c>
      <c r="K120">
        <f>IF(Tableau1[[#This Row],[Hectares de champs détruits]]&gt;500,1,0)</f>
        <v>0</v>
      </c>
      <c r="L120">
        <f>IF(Tableau1[[#This Row],[Décès]]&gt;0,1,0)</f>
        <v>1</v>
      </c>
      <c r="M120" s="1">
        <f>(Tableau1[[#This Row],[Indicateur_Persaffecté]]*20%)+(Tableau1[[#This Row],[Indicateur_TetBetail]]*25%)+(Tableau1[[#This Row],[Indicateur_Champs]]*25%)+(Tableau1[[#This Row],[Indicateur_Décés]]*30%)</f>
        <v>0.5</v>
      </c>
    </row>
    <row r="121" spans="1:13" x14ac:dyDescent="0.35">
      <c r="A121">
        <v>2024</v>
      </c>
      <c r="B121" t="s">
        <v>129</v>
      </c>
      <c r="C121" t="s">
        <v>22</v>
      </c>
      <c r="D121" t="s">
        <v>97</v>
      </c>
      <c r="E121">
        <v>10212</v>
      </c>
      <c r="F121">
        <v>1712</v>
      </c>
      <c r="G121">
        <v>2677</v>
      </c>
      <c r="H121">
        <v>15</v>
      </c>
      <c r="I121">
        <f>IF(Tableau1[[#This Row],[Personnes affectées]]&gt;=1000,1,0)</f>
        <v>1</v>
      </c>
      <c r="J121">
        <f>IF(Tableau1[[#This Row],[Têtes de bétail perdus]]&gt;500,1,0)</f>
        <v>1</v>
      </c>
      <c r="K121">
        <f>IF(Tableau1[[#This Row],[Hectares de champs détruits]]&gt;500,1,0)</f>
        <v>1</v>
      </c>
      <c r="L121">
        <f>IF(Tableau1[[#This Row],[Décès]]&gt;0,1,0)</f>
        <v>1</v>
      </c>
      <c r="M121" s="1">
        <f>(Tableau1[[#This Row],[Indicateur_Persaffecté]]*20%)+(Tableau1[[#This Row],[Indicateur_TetBetail]]*25%)+(Tableau1[[#This Row],[Indicateur_Champs]]*25%)+(Tableau1[[#This Row],[Indicateur_Décés]]*30%)</f>
        <v>1</v>
      </c>
    </row>
    <row r="122" spans="1:13" x14ac:dyDescent="0.35">
      <c r="A122">
        <v>2024</v>
      </c>
      <c r="B122" t="s">
        <v>129</v>
      </c>
      <c r="C122" t="s">
        <v>11</v>
      </c>
      <c r="D122" t="s">
        <v>98</v>
      </c>
      <c r="E122">
        <v>52650</v>
      </c>
      <c r="F122">
        <v>344</v>
      </c>
      <c r="G122">
        <v>44431</v>
      </c>
      <c r="H122">
        <v>32</v>
      </c>
      <c r="I122">
        <f>IF(Tableau1[[#This Row],[Personnes affectées]]&gt;=1000,1,0)</f>
        <v>1</v>
      </c>
      <c r="J122">
        <f>IF(Tableau1[[#This Row],[Têtes de bétail perdus]]&gt;500,1,0)</f>
        <v>0</v>
      </c>
      <c r="K122">
        <f>IF(Tableau1[[#This Row],[Hectares de champs détruits]]&gt;500,1,0)</f>
        <v>1</v>
      </c>
      <c r="L122">
        <f>IF(Tableau1[[#This Row],[Décès]]&gt;0,1,0)</f>
        <v>1</v>
      </c>
      <c r="M122" s="1">
        <f>(Tableau1[[#This Row],[Indicateur_Persaffecté]]*20%)+(Tableau1[[#This Row],[Indicateur_TetBetail]]*25%)+(Tableau1[[#This Row],[Indicateur_Champs]]*25%)+(Tableau1[[#This Row],[Indicateur_Décés]]*30%)</f>
        <v>0.75</v>
      </c>
    </row>
    <row r="123" spans="1:13" x14ac:dyDescent="0.35">
      <c r="A123">
        <v>2024</v>
      </c>
      <c r="B123" t="s">
        <v>129</v>
      </c>
      <c r="C123" t="s">
        <v>11</v>
      </c>
      <c r="D123" t="s">
        <v>46</v>
      </c>
      <c r="E123">
        <v>37431</v>
      </c>
      <c r="F123">
        <v>1363</v>
      </c>
      <c r="G123">
        <v>15942</v>
      </c>
      <c r="H123">
        <v>20</v>
      </c>
      <c r="I123">
        <f>IF(Tableau1[[#This Row],[Personnes affectées]]&gt;=1000,1,0)</f>
        <v>1</v>
      </c>
      <c r="J123">
        <f>IF(Tableau1[[#This Row],[Têtes de bétail perdus]]&gt;500,1,0)</f>
        <v>1</v>
      </c>
      <c r="K123">
        <f>IF(Tableau1[[#This Row],[Hectares de champs détruits]]&gt;500,1,0)</f>
        <v>1</v>
      </c>
      <c r="L123">
        <f>IF(Tableau1[[#This Row],[Décès]]&gt;0,1,0)</f>
        <v>1</v>
      </c>
      <c r="M123" s="1">
        <f>(Tableau1[[#This Row],[Indicateur_Persaffecté]]*20%)+(Tableau1[[#This Row],[Indicateur_TetBetail]]*25%)+(Tableau1[[#This Row],[Indicateur_Champs]]*25%)+(Tableau1[[#This Row],[Indicateur_Décés]]*30%)</f>
        <v>1</v>
      </c>
    </row>
    <row r="124" spans="1:13" x14ac:dyDescent="0.35">
      <c r="A124">
        <v>2024</v>
      </c>
      <c r="B124" t="s">
        <v>129</v>
      </c>
      <c r="C124" t="s">
        <v>11</v>
      </c>
      <c r="D124" t="s">
        <v>99</v>
      </c>
      <c r="E124">
        <v>81840</v>
      </c>
      <c r="F124">
        <v>1288</v>
      </c>
      <c r="G124">
        <v>60272</v>
      </c>
      <c r="H124">
        <v>19</v>
      </c>
      <c r="I124">
        <f>IF(Tableau1[[#This Row],[Personnes affectées]]&gt;=1000,1,0)</f>
        <v>1</v>
      </c>
      <c r="J124">
        <f>IF(Tableau1[[#This Row],[Têtes de bétail perdus]]&gt;500,1,0)</f>
        <v>1</v>
      </c>
      <c r="K124">
        <f>IF(Tableau1[[#This Row],[Hectares de champs détruits]]&gt;500,1,0)</f>
        <v>1</v>
      </c>
      <c r="L124">
        <f>IF(Tableau1[[#This Row],[Décès]]&gt;0,1,0)</f>
        <v>1</v>
      </c>
      <c r="M124" s="1">
        <f>(Tableau1[[#This Row],[Indicateur_Persaffecté]]*20%)+(Tableau1[[#This Row],[Indicateur_TetBetail]]*25%)+(Tableau1[[#This Row],[Indicateur_Champs]]*25%)+(Tableau1[[#This Row],[Indicateur_Décés]]*30%)</f>
        <v>1</v>
      </c>
    </row>
    <row r="125" spans="1:13" x14ac:dyDescent="0.35">
      <c r="A125">
        <v>2024</v>
      </c>
      <c r="B125" t="s">
        <v>129</v>
      </c>
      <c r="C125" t="s">
        <v>100</v>
      </c>
      <c r="D125" t="s">
        <v>101</v>
      </c>
      <c r="E125">
        <v>61375</v>
      </c>
      <c r="F125">
        <v>21</v>
      </c>
      <c r="G125">
        <v>20</v>
      </c>
      <c r="H125">
        <v>13</v>
      </c>
      <c r="I125">
        <f>IF(Tableau1[[#This Row],[Personnes affectées]]&gt;=1000,1,0)</f>
        <v>1</v>
      </c>
      <c r="J125">
        <f>IF(Tableau1[[#This Row],[Têtes de bétail perdus]]&gt;500,1,0)</f>
        <v>0</v>
      </c>
      <c r="K125">
        <f>IF(Tableau1[[#This Row],[Hectares de champs détruits]]&gt;500,1,0)</f>
        <v>0</v>
      </c>
      <c r="L125">
        <f>IF(Tableau1[[#This Row],[Décès]]&gt;0,1,0)</f>
        <v>1</v>
      </c>
      <c r="M125" s="1">
        <f>(Tableau1[[#This Row],[Indicateur_Persaffecté]]*20%)+(Tableau1[[#This Row],[Indicateur_TetBetail]]*25%)+(Tableau1[[#This Row],[Indicateur_Champs]]*25%)+(Tableau1[[#This Row],[Indicateur_Décés]]*30%)</f>
        <v>0.5</v>
      </c>
    </row>
    <row r="126" spans="1:13" x14ac:dyDescent="0.35">
      <c r="A126">
        <v>2024</v>
      </c>
      <c r="B126" t="s">
        <v>129</v>
      </c>
      <c r="C126" t="s">
        <v>47</v>
      </c>
      <c r="D126" t="s">
        <v>48</v>
      </c>
      <c r="E126">
        <v>3441</v>
      </c>
      <c r="I126">
        <f>IF(Tableau1[[#This Row],[Personnes affectées]]&gt;=1000,1,0)</f>
        <v>1</v>
      </c>
      <c r="J126">
        <f>IF(Tableau1[[#This Row],[Têtes de bétail perdus]]&gt;500,1,0)</f>
        <v>0</v>
      </c>
      <c r="K126">
        <f>IF(Tableau1[[#This Row],[Hectares de champs détruits]]&gt;500,1,0)</f>
        <v>0</v>
      </c>
      <c r="L126">
        <f>IF(Tableau1[[#This Row],[Décès]]&gt;0,1,0)</f>
        <v>0</v>
      </c>
      <c r="M126" s="1">
        <f>(Tableau1[[#This Row],[Indicateur_Persaffecté]]*20%)+(Tableau1[[#This Row],[Indicateur_TetBetail]]*25%)+(Tableau1[[#This Row],[Indicateur_Champs]]*25%)+(Tableau1[[#This Row],[Indicateur_Décés]]*30%)</f>
        <v>0.2</v>
      </c>
    </row>
    <row r="127" spans="1:13" x14ac:dyDescent="0.35">
      <c r="A127">
        <v>2024</v>
      </c>
      <c r="B127" t="s">
        <v>129</v>
      </c>
      <c r="C127" t="s">
        <v>47</v>
      </c>
      <c r="D127" t="s">
        <v>49</v>
      </c>
      <c r="E127">
        <v>3545</v>
      </c>
      <c r="F127">
        <v>30</v>
      </c>
      <c r="G127">
        <v>682</v>
      </c>
      <c r="H127">
        <v>4</v>
      </c>
      <c r="I127">
        <f>IF(Tableau1[[#This Row],[Personnes affectées]]&gt;=1000,1,0)</f>
        <v>1</v>
      </c>
      <c r="J127">
        <f>IF(Tableau1[[#This Row],[Têtes de bétail perdus]]&gt;500,1,0)</f>
        <v>0</v>
      </c>
      <c r="K127">
        <f>IF(Tableau1[[#This Row],[Hectares de champs détruits]]&gt;500,1,0)</f>
        <v>1</v>
      </c>
      <c r="L127">
        <f>IF(Tableau1[[#This Row],[Décès]]&gt;0,1,0)</f>
        <v>1</v>
      </c>
      <c r="M127" s="1">
        <f>(Tableau1[[#This Row],[Indicateur_Persaffecté]]*20%)+(Tableau1[[#This Row],[Indicateur_TetBetail]]*25%)+(Tableau1[[#This Row],[Indicateur_Champs]]*25%)+(Tableau1[[#This Row],[Indicateur_Décés]]*30%)</f>
        <v>0.75</v>
      </c>
    </row>
    <row r="128" spans="1:13" x14ac:dyDescent="0.35">
      <c r="A128">
        <v>2024</v>
      </c>
      <c r="B128" t="s">
        <v>129</v>
      </c>
      <c r="C128" t="s">
        <v>47</v>
      </c>
      <c r="D128" t="s">
        <v>50</v>
      </c>
      <c r="E128">
        <v>7200</v>
      </c>
      <c r="H128">
        <v>15</v>
      </c>
      <c r="I128">
        <f>IF(Tableau1[[#This Row],[Personnes affectées]]&gt;=1000,1,0)</f>
        <v>1</v>
      </c>
      <c r="J128">
        <f>IF(Tableau1[[#This Row],[Têtes de bétail perdus]]&gt;500,1,0)</f>
        <v>0</v>
      </c>
      <c r="K128">
        <f>IF(Tableau1[[#This Row],[Hectares de champs détruits]]&gt;500,1,0)</f>
        <v>0</v>
      </c>
      <c r="L128">
        <f>IF(Tableau1[[#This Row],[Décès]]&gt;0,1,0)</f>
        <v>1</v>
      </c>
      <c r="M128" s="1">
        <f>(Tableau1[[#This Row],[Indicateur_Persaffecté]]*20%)+(Tableau1[[#This Row],[Indicateur_TetBetail]]*25%)+(Tableau1[[#This Row],[Indicateur_Champs]]*25%)+(Tableau1[[#This Row],[Indicateur_Décés]]*30%)</f>
        <v>0.5</v>
      </c>
    </row>
    <row r="129" spans="1:13" x14ac:dyDescent="0.35">
      <c r="A129">
        <v>2024</v>
      </c>
      <c r="B129" t="s">
        <v>129</v>
      </c>
      <c r="C129" t="s">
        <v>13</v>
      </c>
      <c r="D129" t="s">
        <v>102</v>
      </c>
      <c r="E129">
        <v>7967</v>
      </c>
      <c r="F129">
        <v>927</v>
      </c>
      <c r="G129">
        <v>1864</v>
      </c>
      <c r="H129">
        <v>2</v>
      </c>
      <c r="I129">
        <f>IF(Tableau1[[#This Row],[Personnes affectées]]&gt;=1000,1,0)</f>
        <v>1</v>
      </c>
      <c r="J129">
        <f>IF(Tableau1[[#This Row],[Têtes de bétail perdus]]&gt;500,1,0)</f>
        <v>1</v>
      </c>
      <c r="K129">
        <f>IF(Tableau1[[#This Row],[Hectares de champs détruits]]&gt;500,1,0)</f>
        <v>1</v>
      </c>
      <c r="L129">
        <f>IF(Tableau1[[#This Row],[Décès]]&gt;0,1,0)</f>
        <v>1</v>
      </c>
      <c r="M129" s="1">
        <f>(Tableau1[[#This Row],[Indicateur_Persaffecté]]*20%)+(Tableau1[[#This Row],[Indicateur_TetBetail]]*25%)+(Tableau1[[#This Row],[Indicateur_Champs]]*25%)+(Tableau1[[#This Row],[Indicateur_Décés]]*30%)</f>
        <v>1</v>
      </c>
    </row>
    <row r="130" spans="1:13" x14ac:dyDescent="0.35">
      <c r="A130">
        <v>2024</v>
      </c>
      <c r="B130" t="s">
        <v>129</v>
      </c>
      <c r="C130" t="s">
        <v>13</v>
      </c>
      <c r="D130" t="s">
        <v>103</v>
      </c>
      <c r="E130">
        <v>76573</v>
      </c>
      <c r="F130">
        <v>1073</v>
      </c>
      <c r="G130">
        <v>3627</v>
      </c>
      <c r="H130">
        <v>13</v>
      </c>
      <c r="I130">
        <f>IF(Tableau1[[#This Row],[Personnes affectées]]&gt;=1000,1,0)</f>
        <v>1</v>
      </c>
      <c r="J130">
        <f>IF(Tableau1[[#This Row],[Têtes de bétail perdus]]&gt;500,1,0)</f>
        <v>1</v>
      </c>
      <c r="K130">
        <f>IF(Tableau1[[#This Row],[Hectares de champs détruits]]&gt;500,1,0)</f>
        <v>1</v>
      </c>
      <c r="L130">
        <f>IF(Tableau1[[#This Row],[Décès]]&gt;0,1,0)</f>
        <v>1</v>
      </c>
      <c r="M130" s="1">
        <f>(Tableau1[[#This Row],[Indicateur_Persaffecté]]*20%)+(Tableau1[[#This Row],[Indicateur_TetBetail]]*25%)+(Tableau1[[#This Row],[Indicateur_Champs]]*25%)+(Tableau1[[#This Row],[Indicateur_Décés]]*30%)</f>
        <v>1</v>
      </c>
    </row>
    <row r="131" spans="1:13" x14ac:dyDescent="0.35">
      <c r="A131">
        <v>2024</v>
      </c>
      <c r="B131" t="s">
        <v>129</v>
      </c>
      <c r="C131" t="s">
        <v>13</v>
      </c>
      <c r="D131" t="s">
        <v>104</v>
      </c>
      <c r="E131">
        <v>15130</v>
      </c>
      <c r="F131">
        <v>4267</v>
      </c>
      <c r="G131">
        <v>6704</v>
      </c>
      <c r="H131">
        <v>1</v>
      </c>
      <c r="I131">
        <f>IF(Tableau1[[#This Row],[Personnes affectées]]&gt;=1000,1,0)</f>
        <v>1</v>
      </c>
      <c r="J131">
        <f>IF(Tableau1[[#This Row],[Têtes de bétail perdus]]&gt;500,1,0)</f>
        <v>1</v>
      </c>
      <c r="K131">
        <f>IF(Tableau1[[#This Row],[Hectares de champs détruits]]&gt;500,1,0)</f>
        <v>1</v>
      </c>
      <c r="L131">
        <f>IF(Tableau1[[#This Row],[Décès]]&gt;0,1,0)</f>
        <v>1</v>
      </c>
      <c r="M131" s="1">
        <f>(Tableau1[[#This Row],[Indicateur_Persaffecté]]*20%)+(Tableau1[[#This Row],[Indicateur_TetBetail]]*25%)+(Tableau1[[#This Row],[Indicateur_Champs]]*25%)+(Tableau1[[#This Row],[Indicateur_Décés]]*30%)</f>
        <v>1</v>
      </c>
    </row>
    <row r="132" spans="1:13" x14ac:dyDescent="0.35">
      <c r="A132">
        <v>2024</v>
      </c>
      <c r="B132" t="s">
        <v>129</v>
      </c>
      <c r="C132" t="s">
        <v>18</v>
      </c>
      <c r="D132" t="s">
        <v>105</v>
      </c>
      <c r="E132">
        <v>975</v>
      </c>
      <c r="H132">
        <v>1</v>
      </c>
      <c r="I132">
        <f>IF(Tableau1[[#This Row],[Personnes affectées]]&gt;=1000,1,0)</f>
        <v>0</v>
      </c>
      <c r="J132">
        <f>IF(Tableau1[[#This Row],[Têtes de bétail perdus]]&gt;500,1,0)</f>
        <v>0</v>
      </c>
      <c r="K132">
        <f>IF(Tableau1[[#This Row],[Hectares de champs détruits]]&gt;500,1,0)</f>
        <v>0</v>
      </c>
      <c r="L132">
        <f>IF(Tableau1[[#This Row],[Décès]]&gt;0,1,0)</f>
        <v>1</v>
      </c>
      <c r="M132" s="1">
        <f>(Tableau1[[#This Row],[Indicateur_Persaffecté]]*20%)+(Tableau1[[#This Row],[Indicateur_TetBetail]]*25%)+(Tableau1[[#This Row],[Indicateur_Champs]]*25%)+(Tableau1[[#This Row],[Indicateur_Décés]]*30%)</f>
        <v>0.3</v>
      </c>
    </row>
    <row r="133" spans="1:13" x14ac:dyDescent="0.35">
      <c r="A133">
        <v>2024</v>
      </c>
      <c r="B133" t="s">
        <v>129</v>
      </c>
      <c r="C133" t="s">
        <v>18</v>
      </c>
      <c r="D133" t="s">
        <v>51</v>
      </c>
      <c r="E133">
        <v>7913</v>
      </c>
      <c r="H133">
        <v>11</v>
      </c>
      <c r="I133">
        <f>IF(Tableau1[[#This Row],[Personnes affectées]]&gt;=1000,1,0)</f>
        <v>1</v>
      </c>
      <c r="J133">
        <f>IF(Tableau1[[#This Row],[Têtes de bétail perdus]]&gt;500,1,0)</f>
        <v>0</v>
      </c>
      <c r="K133">
        <f>IF(Tableau1[[#This Row],[Hectares de champs détruits]]&gt;500,1,0)</f>
        <v>0</v>
      </c>
      <c r="L133">
        <f>IF(Tableau1[[#This Row],[Décès]]&gt;0,1,0)</f>
        <v>1</v>
      </c>
      <c r="M133" s="1">
        <f>(Tableau1[[#This Row],[Indicateur_Persaffecté]]*20%)+(Tableau1[[#This Row],[Indicateur_TetBetail]]*25%)+(Tableau1[[#This Row],[Indicateur_Champs]]*25%)+(Tableau1[[#This Row],[Indicateur_Décés]]*30%)</f>
        <v>0.5</v>
      </c>
    </row>
    <row r="134" spans="1:13" x14ac:dyDescent="0.35">
      <c r="A134">
        <v>2024</v>
      </c>
      <c r="B134" t="s">
        <v>129</v>
      </c>
      <c r="C134" t="s">
        <v>106</v>
      </c>
      <c r="D134" t="s">
        <v>107</v>
      </c>
      <c r="E134">
        <v>41050</v>
      </c>
      <c r="F134">
        <v>59</v>
      </c>
      <c r="G134">
        <v>19098</v>
      </c>
      <c r="I134">
        <f>IF(Tableau1[[#This Row],[Personnes affectées]]&gt;=1000,1,0)</f>
        <v>1</v>
      </c>
      <c r="J134">
        <f>IF(Tableau1[[#This Row],[Têtes de bétail perdus]]&gt;500,1,0)</f>
        <v>0</v>
      </c>
      <c r="K134">
        <f>IF(Tableau1[[#This Row],[Hectares de champs détruits]]&gt;500,1,0)</f>
        <v>1</v>
      </c>
      <c r="L134">
        <f>IF(Tableau1[[#This Row],[Décès]]&gt;0,1,0)</f>
        <v>0</v>
      </c>
      <c r="M134" s="1">
        <f>(Tableau1[[#This Row],[Indicateur_Persaffecté]]*20%)+(Tableau1[[#This Row],[Indicateur_TetBetail]]*25%)+(Tableau1[[#This Row],[Indicateur_Champs]]*25%)+(Tableau1[[#This Row],[Indicateur_Décés]]*30%)</f>
        <v>0.45</v>
      </c>
    </row>
    <row r="135" spans="1:13" x14ac:dyDescent="0.35">
      <c r="A135">
        <v>2024</v>
      </c>
      <c r="B135" t="s">
        <v>129</v>
      </c>
      <c r="C135" t="s">
        <v>106</v>
      </c>
      <c r="D135" t="s">
        <v>108</v>
      </c>
      <c r="E135">
        <v>66000</v>
      </c>
      <c r="F135">
        <v>262</v>
      </c>
      <c r="G135">
        <v>26300</v>
      </c>
      <c r="H135">
        <v>1</v>
      </c>
      <c r="I135">
        <f>IF(Tableau1[[#This Row],[Personnes affectées]]&gt;=1000,1,0)</f>
        <v>1</v>
      </c>
      <c r="J135">
        <f>IF(Tableau1[[#This Row],[Têtes de bétail perdus]]&gt;500,1,0)</f>
        <v>0</v>
      </c>
      <c r="K135">
        <f>IF(Tableau1[[#This Row],[Hectares de champs détruits]]&gt;500,1,0)</f>
        <v>1</v>
      </c>
      <c r="L135">
        <f>IF(Tableau1[[#This Row],[Décès]]&gt;0,1,0)</f>
        <v>1</v>
      </c>
      <c r="M135" s="1">
        <f>(Tableau1[[#This Row],[Indicateur_Persaffecté]]*20%)+(Tableau1[[#This Row],[Indicateur_TetBetail]]*25%)+(Tableau1[[#This Row],[Indicateur_Champs]]*25%)+(Tableau1[[#This Row],[Indicateur_Décés]]*30%)</f>
        <v>0.75</v>
      </c>
    </row>
    <row r="136" spans="1:13" x14ac:dyDescent="0.35">
      <c r="A136">
        <v>2024</v>
      </c>
      <c r="B136" t="s">
        <v>129</v>
      </c>
      <c r="C136" t="s">
        <v>106</v>
      </c>
      <c r="D136" t="s">
        <v>109</v>
      </c>
      <c r="E136">
        <v>80250</v>
      </c>
      <c r="G136">
        <v>34395</v>
      </c>
      <c r="H136">
        <v>5</v>
      </c>
      <c r="I136">
        <f>IF(Tableau1[[#This Row],[Personnes affectées]]&gt;=1000,1,0)</f>
        <v>1</v>
      </c>
      <c r="J136">
        <f>IF(Tableau1[[#This Row],[Têtes de bétail perdus]]&gt;500,1,0)</f>
        <v>0</v>
      </c>
      <c r="K136">
        <f>IF(Tableau1[[#This Row],[Hectares de champs détruits]]&gt;500,1,0)</f>
        <v>1</v>
      </c>
      <c r="L136">
        <f>IF(Tableau1[[#This Row],[Décès]]&gt;0,1,0)</f>
        <v>1</v>
      </c>
      <c r="M136" s="1">
        <f>(Tableau1[[#This Row],[Indicateur_Persaffecté]]*20%)+(Tableau1[[#This Row],[Indicateur_TetBetail]]*25%)+(Tableau1[[#This Row],[Indicateur_Champs]]*25%)+(Tableau1[[#This Row],[Indicateur_Décés]]*30%)</f>
        <v>0.75</v>
      </c>
    </row>
    <row r="137" spans="1:13" x14ac:dyDescent="0.35">
      <c r="A137">
        <v>2024</v>
      </c>
      <c r="B137" t="s">
        <v>129</v>
      </c>
      <c r="C137" t="s">
        <v>29</v>
      </c>
      <c r="D137" t="s">
        <v>110</v>
      </c>
      <c r="E137">
        <v>120</v>
      </c>
      <c r="I137">
        <f>IF(Tableau1[[#This Row],[Personnes affectées]]&gt;=1000,1,0)</f>
        <v>0</v>
      </c>
      <c r="J137">
        <f>IF(Tableau1[[#This Row],[Têtes de bétail perdus]]&gt;500,1,0)</f>
        <v>0</v>
      </c>
      <c r="K137">
        <f>IF(Tableau1[[#This Row],[Hectares de champs détruits]]&gt;500,1,0)</f>
        <v>0</v>
      </c>
      <c r="L137">
        <f>IF(Tableau1[[#This Row],[Décès]]&gt;0,1,0)</f>
        <v>0</v>
      </c>
      <c r="M137" s="1">
        <f>(Tableau1[[#This Row],[Indicateur_Persaffecté]]*20%)+(Tableau1[[#This Row],[Indicateur_TetBetail]]*25%)+(Tableau1[[#This Row],[Indicateur_Champs]]*25%)+(Tableau1[[#This Row],[Indicateur_Décés]]*30%)</f>
        <v>0</v>
      </c>
    </row>
    <row r="138" spans="1:13" x14ac:dyDescent="0.35">
      <c r="A138">
        <v>2024</v>
      </c>
      <c r="B138" t="s">
        <v>129</v>
      </c>
      <c r="C138" t="s">
        <v>29</v>
      </c>
      <c r="D138" t="s">
        <v>111</v>
      </c>
      <c r="E138">
        <v>355</v>
      </c>
      <c r="I138">
        <f>IF(Tableau1[[#This Row],[Personnes affectées]]&gt;=1000,1,0)</f>
        <v>0</v>
      </c>
      <c r="J138">
        <f>IF(Tableau1[[#This Row],[Têtes de bétail perdus]]&gt;500,1,0)</f>
        <v>0</v>
      </c>
      <c r="K138">
        <f>IF(Tableau1[[#This Row],[Hectares de champs détruits]]&gt;500,1,0)</f>
        <v>0</v>
      </c>
      <c r="L138">
        <f>IF(Tableau1[[#This Row],[Décès]]&gt;0,1,0)</f>
        <v>0</v>
      </c>
      <c r="M138" s="1">
        <f>(Tableau1[[#This Row],[Indicateur_Persaffecté]]*20%)+(Tableau1[[#This Row],[Indicateur_TetBetail]]*25%)+(Tableau1[[#This Row],[Indicateur_Champs]]*25%)+(Tableau1[[#This Row],[Indicateur_Décés]]*30%)</f>
        <v>0</v>
      </c>
    </row>
    <row r="139" spans="1:13" x14ac:dyDescent="0.35">
      <c r="A139">
        <v>2024</v>
      </c>
      <c r="B139" t="s">
        <v>129</v>
      </c>
      <c r="C139" t="s">
        <v>12</v>
      </c>
      <c r="D139" t="s">
        <v>112</v>
      </c>
      <c r="E139">
        <v>864</v>
      </c>
      <c r="I139">
        <f>IF(Tableau1[[#This Row],[Personnes affectées]]&gt;=1000,1,0)</f>
        <v>0</v>
      </c>
      <c r="J139">
        <f>IF(Tableau1[[#This Row],[Têtes de bétail perdus]]&gt;500,1,0)</f>
        <v>0</v>
      </c>
      <c r="K139">
        <f>IF(Tableau1[[#This Row],[Hectares de champs détruits]]&gt;500,1,0)</f>
        <v>0</v>
      </c>
      <c r="L139">
        <f>IF(Tableau1[[#This Row],[Décès]]&gt;0,1,0)</f>
        <v>0</v>
      </c>
      <c r="M139" s="1">
        <f>(Tableau1[[#This Row],[Indicateur_Persaffecté]]*20%)+(Tableau1[[#This Row],[Indicateur_TetBetail]]*25%)+(Tableau1[[#This Row],[Indicateur_Champs]]*25%)+(Tableau1[[#This Row],[Indicateur_Décés]]*30%)</f>
        <v>0</v>
      </c>
    </row>
    <row r="140" spans="1:13" x14ac:dyDescent="0.35">
      <c r="A140">
        <v>2024</v>
      </c>
      <c r="B140" t="s">
        <v>129</v>
      </c>
      <c r="C140" t="s">
        <v>12</v>
      </c>
      <c r="D140" t="s">
        <v>52</v>
      </c>
      <c r="E140">
        <v>708</v>
      </c>
      <c r="H140">
        <v>9</v>
      </c>
      <c r="I140">
        <f>IF(Tableau1[[#This Row],[Personnes affectées]]&gt;=1000,1,0)</f>
        <v>0</v>
      </c>
      <c r="J140">
        <f>IF(Tableau1[[#This Row],[Têtes de bétail perdus]]&gt;500,1,0)</f>
        <v>0</v>
      </c>
      <c r="K140">
        <f>IF(Tableau1[[#This Row],[Hectares de champs détruits]]&gt;500,1,0)</f>
        <v>0</v>
      </c>
      <c r="L140">
        <f>IF(Tableau1[[#This Row],[Décès]]&gt;0,1,0)</f>
        <v>1</v>
      </c>
      <c r="M140" s="1">
        <f>(Tableau1[[#This Row],[Indicateur_Persaffecté]]*20%)+(Tableau1[[#This Row],[Indicateur_TetBetail]]*25%)+(Tableau1[[#This Row],[Indicateur_Champs]]*25%)+(Tableau1[[#This Row],[Indicateur_Décés]]*30%)</f>
        <v>0.3</v>
      </c>
    </row>
    <row r="141" spans="1:13" x14ac:dyDescent="0.35">
      <c r="A141">
        <v>2024</v>
      </c>
      <c r="B141" t="s">
        <v>129</v>
      </c>
      <c r="C141" t="s">
        <v>12</v>
      </c>
      <c r="D141" t="s">
        <v>113</v>
      </c>
      <c r="E141">
        <v>1509</v>
      </c>
      <c r="F141">
        <v>1909</v>
      </c>
      <c r="H141">
        <v>3</v>
      </c>
      <c r="I141">
        <f>IF(Tableau1[[#This Row],[Personnes affectées]]&gt;=1000,1,0)</f>
        <v>1</v>
      </c>
      <c r="J141">
        <f>IF(Tableau1[[#This Row],[Têtes de bétail perdus]]&gt;500,1,0)</f>
        <v>1</v>
      </c>
      <c r="K141">
        <f>IF(Tableau1[[#This Row],[Hectares de champs détruits]]&gt;500,1,0)</f>
        <v>0</v>
      </c>
      <c r="L141">
        <f>IF(Tableau1[[#This Row],[Décès]]&gt;0,1,0)</f>
        <v>1</v>
      </c>
      <c r="M141" s="1">
        <f>(Tableau1[[#This Row],[Indicateur_Persaffecté]]*20%)+(Tableau1[[#This Row],[Indicateur_TetBetail]]*25%)+(Tableau1[[#This Row],[Indicateur_Champs]]*25%)+(Tableau1[[#This Row],[Indicateur_Décés]]*30%)</f>
        <v>0.75</v>
      </c>
    </row>
    <row r="142" spans="1:13" x14ac:dyDescent="0.35">
      <c r="A142">
        <v>2024</v>
      </c>
      <c r="B142" t="s">
        <v>129</v>
      </c>
      <c r="C142" t="s">
        <v>12</v>
      </c>
      <c r="D142" t="s">
        <v>114</v>
      </c>
      <c r="E142">
        <v>646</v>
      </c>
      <c r="I142">
        <f>IF(Tableau1[[#This Row],[Personnes affectées]]&gt;=1000,1,0)</f>
        <v>0</v>
      </c>
      <c r="J142">
        <f>IF(Tableau1[[#This Row],[Têtes de bétail perdus]]&gt;500,1,0)</f>
        <v>0</v>
      </c>
      <c r="K142">
        <f>IF(Tableau1[[#This Row],[Hectares de champs détruits]]&gt;500,1,0)</f>
        <v>0</v>
      </c>
      <c r="L142">
        <f>IF(Tableau1[[#This Row],[Décès]]&gt;0,1,0)</f>
        <v>0</v>
      </c>
      <c r="M142" s="1">
        <f>(Tableau1[[#This Row],[Indicateur_Persaffecté]]*20%)+(Tableau1[[#This Row],[Indicateur_TetBetail]]*25%)+(Tableau1[[#This Row],[Indicateur_Champs]]*25%)+(Tableau1[[#This Row],[Indicateur_Décés]]*30%)</f>
        <v>0</v>
      </c>
    </row>
  </sheetData>
  <mergeCells count="3">
    <mergeCell ref="E1:H1"/>
    <mergeCell ref="I1:L1"/>
    <mergeCell ref="A1:D1"/>
  </mergeCells>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F3FCA-8748-427C-BE7A-F2606361BDF1}">
  <dimension ref="A1:R1169"/>
  <sheetViews>
    <sheetView workbookViewId="0">
      <selection activeCell="G75" sqref="G75"/>
    </sheetView>
  </sheetViews>
  <sheetFormatPr baseColWidth="10" defaultRowHeight="14.5" x14ac:dyDescent="0.35"/>
  <cols>
    <col min="1" max="1" width="35.7265625" customWidth="1"/>
    <col min="2" max="2" width="24.453125" customWidth="1"/>
    <col min="3" max="3" width="18.08984375" bestFit="1" customWidth="1"/>
    <col min="4" max="4" width="41.1796875" customWidth="1"/>
    <col min="5" max="5" width="35.453125" customWidth="1"/>
    <col min="6" max="6" width="32" customWidth="1"/>
    <col min="7" max="7" width="34.81640625" customWidth="1"/>
    <col min="8" max="8" width="30.08984375" customWidth="1"/>
    <col min="10" max="10" width="35.54296875" customWidth="1"/>
    <col min="11" max="11" width="34.26953125" customWidth="1"/>
    <col min="12" max="12" width="29.1796875" customWidth="1"/>
    <col min="13" max="13" width="29.54296875" customWidth="1"/>
    <col min="14" max="14" width="23.453125" customWidth="1"/>
    <col min="15" max="15" width="255.6328125" bestFit="1" customWidth="1"/>
    <col min="16" max="16" width="35.08984375" customWidth="1"/>
    <col min="17" max="17" width="27.6328125" customWidth="1"/>
    <col min="18" max="18" width="66.90625" bestFit="1" customWidth="1"/>
  </cols>
  <sheetData>
    <row r="1" spans="2:12" x14ac:dyDescent="0.35">
      <c r="B1" s="3" t="s">
        <v>767</v>
      </c>
      <c r="C1" t="s" vm="1">
        <v>204</v>
      </c>
      <c r="D1" s="21"/>
      <c r="F1" s="3" t="s">
        <v>767</v>
      </c>
      <c r="G1" t="s" vm="3">
        <v>171</v>
      </c>
      <c r="H1" s="42"/>
      <c r="J1" s="3" t="s">
        <v>767</v>
      </c>
      <c r="K1" t="s" vm="2">
        <v>184</v>
      </c>
      <c r="L1" s="43"/>
    </row>
    <row r="3" spans="2:12" x14ac:dyDescent="0.35">
      <c r="B3" s="3" t="s">
        <v>759</v>
      </c>
      <c r="C3" s="3" t="s">
        <v>773</v>
      </c>
      <c r="D3" t="s">
        <v>766</v>
      </c>
      <c r="F3" s="3" t="s">
        <v>759</v>
      </c>
      <c r="G3" s="3" t="s">
        <v>773</v>
      </c>
      <c r="H3" t="s">
        <v>766</v>
      </c>
      <c r="J3" s="3" t="s">
        <v>759</v>
      </c>
      <c r="K3" s="3" t="s">
        <v>773</v>
      </c>
      <c r="L3" t="s">
        <v>766</v>
      </c>
    </row>
    <row r="4" spans="2:12" x14ac:dyDescent="0.35">
      <c r="B4" s="4" t="s">
        <v>71</v>
      </c>
      <c r="C4" s="2">
        <v>1</v>
      </c>
      <c r="D4" s="2">
        <v>3</v>
      </c>
      <c r="F4" s="4" t="s">
        <v>105</v>
      </c>
      <c r="G4" s="2">
        <v>3</v>
      </c>
      <c r="H4" s="2">
        <v>1</v>
      </c>
      <c r="J4" s="4" t="s">
        <v>105</v>
      </c>
      <c r="K4" s="2">
        <v>3</v>
      </c>
      <c r="L4" s="2">
        <v>2</v>
      </c>
    </row>
    <row r="5" spans="2:12" x14ac:dyDescent="0.35">
      <c r="B5" s="4" t="s">
        <v>37</v>
      </c>
      <c r="C5" s="2">
        <v>3</v>
      </c>
      <c r="D5" s="2">
        <v>2</v>
      </c>
      <c r="F5" s="4" t="s">
        <v>102</v>
      </c>
      <c r="G5" s="2">
        <v>3</v>
      </c>
      <c r="H5" s="2">
        <v>1</v>
      </c>
      <c r="J5" s="4" t="s">
        <v>102</v>
      </c>
      <c r="K5" s="2">
        <v>4</v>
      </c>
      <c r="L5" s="2">
        <v>2</v>
      </c>
    </row>
    <row r="6" spans="2:12" x14ac:dyDescent="0.35">
      <c r="B6" s="4" t="s">
        <v>48</v>
      </c>
      <c r="C6" s="2">
        <v>2.5</v>
      </c>
      <c r="D6" s="2">
        <v>6</v>
      </c>
      <c r="F6" s="4" t="s">
        <v>71</v>
      </c>
      <c r="G6" s="2">
        <v>3</v>
      </c>
      <c r="H6" s="2">
        <v>1</v>
      </c>
      <c r="J6" s="4" t="s">
        <v>71</v>
      </c>
      <c r="K6" s="2">
        <v>2.6666666666666665</v>
      </c>
      <c r="L6" s="2">
        <v>3</v>
      </c>
    </row>
    <row r="7" spans="2:12" x14ac:dyDescent="0.35">
      <c r="B7" s="4" t="s">
        <v>65</v>
      </c>
      <c r="C7" s="2">
        <v>2.3333333333333335</v>
      </c>
      <c r="D7" s="2">
        <v>3</v>
      </c>
      <c r="F7" s="4" t="s">
        <v>48</v>
      </c>
      <c r="G7" s="2">
        <v>3.25</v>
      </c>
      <c r="H7" s="2">
        <v>3</v>
      </c>
      <c r="J7" s="4" t="s">
        <v>37</v>
      </c>
      <c r="K7" s="2">
        <v>2</v>
      </c>
      <c r="L7" s="2">
        <v>1</v>
      </c>
    </row>
    <row r="8" spans="2:12" x14ac:dyDescent="0.35">
      <c r="B8" s="4" t="s">
        <v>103</v>
      </c>
      <c r="C8" s="2">
        <v>1.4</v>
      </c>
      <c r="D8" s="2">
        <v>3</v>
      </c>
      <c r="F8" s="4" t="s">
        <v>65</v>
      </c>
      <c r="G8" s="2">
        <v>3</v>
      </c>
      <c r="H8" s="2">
        <v>1</v>
      </c>
      <c r="J8" s="4" t="s">
        <v>48</v>
      </c>
      <c r="K8" s="2">
        <v>3</v>
      </c>
      <c r="L8" s="2">
        <v>2</v>
      </c>
    </row>
    <row r="9" spans="2:12" x14ac:dyDescent="0.35">
      <c r="B9" s="4" t="s">
        <v>267</v>
      </c>
      <c r="C9" s="2">
        <v>2.5555555555555554</v>
      </c>
      <c r="D9" s="2">
        <v>3</v>
      </c>
      <c r="F9" s="4" t="s">
        <v>103</v>
      </c>
      <c r="G9" s="2">
        <v>3.5</v>
      </c>
      <c r="H9" s="2">
        <v>1</v>
      </c>
      <c r="J9" s="4" t="s">
        <v>65</v>
      </c>
      <c r="K9" s="2">
        <v>3</v>
      </c>
      <c r="L9" s="2">
        <v>2</v>
      </c>
    </row>
    <row r="10" spans="2:12" x14ac:dyDescent="0.35">
      <c r="B10" s="4" t="s">
        <v>88</v>
      </c>
      <c r="C10" s="2">
        <v>2.4</v>
      </c>
      <c r="D10" s="2">
        <v>3</v>
      </c>
      <c r="F10" s="4" t="s">
        <v>267</v>
      </c>
      <c r="G10" s="2">
        <v>3</v>
      </c>
      <c r="H10" s="2">
        <v>1</v>
      </c>
      <c r="J10" s="4" t="s">
        <v>72</v>
      </c>
      <c r="K10" s="2">
        <v>3</v>
      </c>
      <c r="L10" s="2">
        <v>2</v>
      </c>
    </row>
    <row r="11" spans="2:12" x14ac:dyDescent="0.35">
      <c r="B11" s="4" t="s">
        <v>60</v>
      </c>
      <c r="C11" s="2">
        <v>2</v>
      </c>
      <c r="D11" s="2">
        <v>1</v>
      </c>
      <c r="F11" s="4" t="s">
        <v>170</v>
      </c>
      <c r="G11" s="2">
        <v>2</v>
      </c>
      <c r="H11" s="2">
        <v>2</v>
      </c>
      <c r="J11" s="4" t="s">
        <v>103</v>
      </c>
      <c r="K11" s="2">
        <v>4</v>
      </c>
      <c r="L11" s="2">
        <v>2</v>
      </c>
    </row>
    <row r="12" spans="2:12" x14ac:dyDescent="0.35">
      <c r="B12" s="4" t="s">
        <v>61</v>
      </c>
      <c r="C12" s="2">
        <v>1</v>
      </c>
      <c r="D12" s="2">
        <v>3</v>
      </c>
      <c r="F12" s="4" t="s">
        <v>180</v>
      </c>
      <c r="G12" s="2">
        <v>2.25</v>
      </c>
      <c r="H12" s="2">
        <v>2</v>
      </c>
      <c r="J12" s="4" t="s">
        <v>267</v>
      </c>
      <c r="K12" s="2">
        <v>2</v>
      </c>
      <c r="L12" s="2">
        <v>3</v>
      </c>
    </row>
    <row r="13" spans="2:12" x14ac:dyDescent="0.35">
      <c r="B13" s="4" t="s">
        <v>74</v>
      </c>
      <c r="C13" s="2">
        <v>2</v>
      </c>
      <c r="D13" s="2">
        <v>1</v>
      </c>
      <c r="F13" s="4" t="s">
        <v>182</v>
      </c>
      <c r="G13" s="2">
        <v>2.5</v>
      </c>
      <c r="H13" s="2">
        <v>2</v>
      </c>
      <c r="J13" s="4" t="s">
        <v>88</v>
      </c>
      <c r="K13" s="2">
        <v>2.5</v>
      </c>
      <c r="L13" s="2">
        <v>3</v>
      </c>
    </row>
    <row r="14" spans="2:12" x14ac:dyDescent="0.35">
      <c r="B14" s="4" t="s">
        <v>75</v>
      </c>
      <c r="C14" s="2">
        <v>1.6666666666666667</v>
      </c>
      <c r="D14" s="2">
        <v>3</v>
      </c>
      <c r="F14" s="4" t="s">
        <v>60</v>
      </c>
      <c r="G14" s="2">
        <v>2.8</v>
      </c>
      <c r="H14" s="2">
        <v>2</v>
      </c>
      <c r="J14" s="4" t="s">
        <v>170</v>
      </c>
      <c r="K14" s="2">
        <v>3</v>
      </c>
      <c r="L14" s="2">
        <v>1</v>
      </c>
    </row>
    <row r="15" spans="2:12" x14ac:dyDescent="0.35">
      <c r="B15" s="4" t="s">
        <v>52</v>
      </c>
      <c r="C15" s="2">
        <v>3</v>
      </c>
      <c r="D15" s="2">
        <v>5</v>
      </c>
      <c r="F15" s="4" t="s">
        <v>61</v>
      </c>
      <c r="G15" s="2">
        <v>3</v>
      </c>
      <c r="H15" s="2">
        <v>1</v>
      </c>
      <c r="J15" s="4" t="s">
        <v>180</v>
      </c>
      <c r="K15" s="2">
        <v>2</v>
      </c>
      <c r="L15" s="2">
        <v>1</v>
      </c>
    </row>
    <row r="16" spans="2:12" x14ac:dyDescent="0.35">
      <c r="B16" s="4" t="s">
        <v>764</v>
      </c>
      <c r="C16" s="2">
        <v>2</v>
      </c>
      <c r="D16" s="2">
        <v>1</v>
      </c>
      <c r="F16" s="4" t="s">
        <v>66</v>
      </c>
      <c r="G16" s="2">
        <v>3</v>
      </c>
      <c r="H16" s="2">
        <v>1</v>
      </c>
      <c r="J16" s="4" t="s">
        <v>182</v>
      </c>
      <c r="K16" s="2">
        <v>1.6666666666666667</v>
      </c>
      <c r="L16" s="2">
        <v>3</v>
      </c>
    </row>
    <row r="17" spans="2:12" x14ac:dyDescent="0.35">
      <c r="B17" s="4" t="s">
        <v>62</v>
      </c>
      <c r="C17" s="2">
        <v>1.3333333333333333</v>
      </c>
      <c r="D17" s="2">
        <v>3</v>
      </c>
      <c r="F17" s="4" t="s">
        <v>74</v>
      </c>
      <c r="G17" s="2">
        <v>2.5</v>
      </c>
      <c r="H17" s="2">
        <v>2</v>
      </c>
      <c r="J17" s="4" t="s">
        <v>60</v>
      </c>
      <c r="K17" s="2">
        <v>2.3333333333333335</v>
      </c>
      <c r="L17" s="2">
        <v>3</v>
      </c>
    </row>
    <row r="18" spans="2:12" x14ac:dyDescent="0.35">
      <c r="B18" s="4" t="s">
        <v>40</v>
      </c>
      <c r="C18" s="2">
        <v>2.7692307692307692</v>
      </c>
      <c r="D18" s="2">
        <v>5</v>
      </c>
      <c r="F18" s="4" t="s">
        <v>75</v>
      </c>
      <c r="G18" s="2">
        <v>2.6</v>
      </c>
      <c r="H18" s="2">
        <v>2</v>
      </c>
      <c r="J18" s="4" t="s">
        <v>61</v>
      </c>
      <c r="K18" s="2">
        <v>2</v>
      </c>
      <c r="L18" s="2">
        <v>2</v>
      </c>
    </row>
    <row r="19" spans="2:12" x14ac:dyDescent="0.35">
      <c r="B19" s="4" t="s">
        <v>46</v>
      </c>
      <c r="C19" s="2">
        <v>2.2857142857142856</v>
      </c>
      <c r="D19" s="2">
        <v>3</v>
      </c>
      <c r="F19" s="4" t="s">
        <v>52</v>
      </c>
      <c r="G19" s="2">
        <v>3</v>
      </c>
      <c r="H19" s="2">
        <v>1</v>
      </c>
      <c r="J19" s="4" t="s">
        <v>112</v>
      </c>
      <c r="K19" s="2">
        <v>2.5</v>
      </c>
      <c r="L19" s="2">
        <v>2</v>
      </c>
    </row>
    <row r="20" spans="2:12" x14ac:dyDescent="0.35">
      <c r="B20" s="4" t="s">
        <v>82</v>
      </c>
      <c r="C20" s="2">
        <v>3</v>
      </c>
      <c r="D20" s="2">
        <v>1</v>
      </c>
      <c r="F20" s="4" t="s">
        <v>62</v>
      </c>
      <c r="G20" s="2">
        <v>3</v>
      </c>
      <c r="H20" s="2">
        <v>1</v>
      </c>
      <c r="J20" s="4" t="s">
        <v>63</v>
      </c>
      <c r="K20" s="2">
        <v>2.5</v>
      </c>
      <c r="L20" s="2">
        <v>2</v>
      </c>
    </row>
    <row r="21" spans="2:12" x14ac:dyDescent="0.35">
      <c r="B21" s="4" t="s">
        <v>73</v>
      </c>
      <c r="C21" s="2">
        <v>1</v>
      </c>
      <c r="D21" s="2">
        <v>3</v>
      </c>
      <c r="F21" s="4" t="s">
        <v>40</v>
      </c>
      <c r="G21" s="2">
        <v>3</v>
      </c>
      <c r="H21" s="2">
        <v>4</v>
      </c>
      <c r="J21" s="4" t="s">
        <v>64</v>
      </c>
      <c r="K21" s="2">
        <v>3</v>
      </c>
      <c r="L21" s="2">
        <v>1</v>
      </c>
    </row>
    <row r="22" spans="2:12" x14ac:dyDescent="0.35">
      <c r="B22" s="4" t="s">
        <v>76</v>
      </c>
      <c r="C22" s="2">
        <v>1</v>
      </c>
      <c r="D22" s="2">
        <v>1</v>
      </c>
      <c r="F22" s="4" t="s">
        <v>73</v>
      </c>
      <c r="G22" s="2">
        <v>3</v>
      </c>
      <c r="H22" s="2">
        <v>1</v>
      </c>
      <c r="J22" s="4" t="s">
        <v>66</v>
      </c>
      <c r="K22" s="2">
        <v>3.3333333333333335</v>
      </c>
      <c r="L22" s="2">
        <v>3</v>
      </c>
    </row>
    <row r="23" spans="2:12" x14ac:dyDescent="0.35">
      <c r="B23" s="4" t="s">
        <v>104</v>
      </c>
      <c r="C23" s="2">
        <v>1</v>
      </c>
      <c r="D23" s="2">
        <v>2</v>
      </c>
      <c r="F23" s="4" t="s">
        <v>76</v>
      </c>
      <c r="G23" s="2">
        <v>2.5555555555555554</v>
      </c>
      <c r="H23" s="2">
        <v>4</v>
      </c>
      <c r="J23" s="4" t="s">
        <v>49</v>
      </c>
      <c r="K23" s="2">
        <v>3</v>
      </c>
      <c r="L23" s="2">
        <v>2</v>
      </c>
    </row>
    <row r="24" spans="2:12" x14ac:dyDescent="0.35">
      <c r="B24" s="4" t="s">
        <v>41</v>
      </c>
      <c r="C24" s="2">
        <v>2.5294117647058822</v>
      </c>
      <c r="D24" s="2">
        <v>5</v>
      </c>
      <c r="F24" s="4" t="s">
        <v>104</v>
      </c>
      <c r="G24" s="2">
        <v>3</v>
      </c>
      <c r="H24" s="2">
        <v>1</v>
      </c>
      <c r="J24" s="4" t="s">
        <v>69</v>
      </c>
      <c r="K24" s="2">
        <v>2</v>
      </c>
      <c r="L24" s="2">
        <v>1</v>
      </c>
    </row>
    <row r="25" spans="2:12" x14ac:dyDescent="0.35">
      <c r="B25" s="4" t="s">
        <v>51</v>
      </c>
      <c r="C25" s="2">
        <v>2.75</v>
      </c>
      <c r="D25" s="2">
        <v>4</v>
      </c>
      <c r="F25" s="4" t="s">
        <v>77</v>
      </c>
      <c r="G25" s="2">
        <v>3</v>
      </c>
      <c r="H25" s="2">
        <v>1</v>
      </c>
      <c r="J25" s="4" t="s">
        <v>62</v>
      </c>
      <c r="K25" s="2">
        <v>2</v>
      </c>
      <c r="L25" s="2">
        <v>3</v>
      </c>
    </row>
    <row r="26" spans="2:12" x14ac:dyDescent="0.35">
      <c r="B26" s="4" t="s">
        <v>113</v>
      </c>
      <c r="C26" s="2">
        <v>2.75</v>
      </c>
      <c r="D26" s="2">
        <v>4</v>
      </c>
      <c r="F26" s="4" t="s">
        <v>41</v>
      </c>
      <c r="G26" s="2">
        <v>3</v>
      </c>
      <c r="H26" s="2">
        <v>5</v>
      </c>
      <c r="J26" s="4" t="s">
        <v>40</v>
      </c>
      <c r="K26" s="2">
        <v>3.4</v>
      </c>
      <c r="L26" s="2">
        <v>4</v>
      </c>
    </row>
    <row r="27" spans="2:12" x14ac:dyDescent="0.35">
      <c r="B27" s="4" t="s">
        <v>85</v>
      </c>
      <c r="C27" s="2">
        <v>1</v>
      </c>
      <c r="D27" s="2">
        <v>1</v>
      </c>
      <c r="F27" s="4" t="s">
        <v>51</v>
      </c>
      <c r="G27" s="2">
        <v>2.6666666666666665</v>
      </c>
      <c r="H27" s="2">
        <v>3</v>
      </c>
      <c r="J27" s="4" t="s">
        <v>46</v>
      </c>
      <c r="K27" s="2">
        <v>2</v>
      </c>
      <c r="L27" s="2">
        <v>3</v>
      </c>
    </row>
    <row r="28" spans="2:12" x14ac:dyDescent="0.35">
      <c r="B28" s="4" t="s">
        <v>86</v>
      </c>
      <c r="C28" s="2">
        <v>1.3333333333333333</v>
      </c>
      <c r="D28" s="2">
        <v>1</v>
      </c>
      <c r="F28" s="4" t="s">
        <v>113</v>
      </c>
      <c r="G28" s="2">
        <v>3</v>
      </c>
      <c r="H28" s="2">
        <v>2</v>
      </c>
      <c r="J28" s="4" t="s">
        <v>82</v>
      </c>
      <c r="K28" s="2">
        <v>2</v>
      </c>
      <c r="L28" s="2">
        <v>1</v>
      </c>
    </row>
    <row r="29" spans="2:12" x14ac:dyDescent="0.35">
      <c r="B29" s="4" t="s">
        <v>120</v>
      </c>
      <c r="C29" s="2">
        <v>2</v>
      </c>
      <c r="D29" s="2">
        <v>1</v>
      </c>
      <c r="F29" s="4" t="s">
        <v>120</v>
      </c>
      <c r="G29" s="2">
        <v>3</v>
      </c>
      <c r="H29" s="2">
        <v>1</v>
      </c>
      <c r="J29" s="4" t="s">
        <v>73</v>
      </c>
      <c r="K29" s="2">
        <v>2.6666666666666665</v>
      </c>
      <c r="L29" s="2">
        <v>3</v>
      </c>
    </row>
    <row r="30" spans="2:12" x14ac:dyDescent="0.35">
      <c r="B30" s="4" t="s">
        <v>765</v>
      </c>
      <c r="C30" s="2">
        <v>1</v>
      </c>
      <c r="D30" s="2">
        <v>1</v>
      </c>
      <c r="F30" s="4" t="s">
        <v>339</v>
      </c>
      <c r="G30" s="2">
        <v>3</v>
      </c>
      <c r="H30" s="2">
        <v>1</v>
      </c>
      <c r="J30" s="4" t="s">
        <v>104</v>
      </c>
      <c r="K30" s="2">
        <v>4</v>
      </c>
      <c r="L30" s="2">
        <v>2</v>
      </c>
    </row>
    <row r="31" spans="2:12" x14ac:dyDescent="0.35">
      <c r="B31" s="4" t="s">
        <v>339</v>
      </c>
      <c r="C31" s="2">
        <v>2.5</v>
      </c>
      <c r="D31" s="2">
        <v>1</v>
      </c>
      <c r="F31" s="4" t="s">
        <v>83</v>
      </c>
      <c r="G31" s="2">
        <v>3</v>
      </c>
      <c r="H31" s="2">
        <v>1</v>
      </c>
      <c r="J31" s="4" t="s">
        <v>77</v>
      </c>
      <c r="K31" s="2">
        <v>2.3333333333333335</v>
      </c>
      <c r="L31" s="2">
        <v>3</v>
      </c>
    </row>
    <row r="32" spans="2:12" x14ac:dyDescent="0.35">
      <c r="B32" s="4" t="s">
        <v>410</v>
      </c>
      <c r="C32" s="2">
        <v>1</v>
      </c>
      <c r="D32" s="2">
        <v>1</v>
      </c>
      <c r="F32" s="4" t="s">
        <v>42</v>
      </c>
      <c r="G32" s="2">
        <v>3</v>
      </c>
      <c r="H32" s="2">
        <v>5</v>
      </c>
      <c r="J32" s="4" t="s">
        <v>41</v>
      </c>
      <c r="K32" s="2">
        <v>3.2</v>
      </c>
      <c r="L32" s="2">
        <v>4</v>
      </c>
    </row>
    <row r="33" spans="2:12" x14ac:dyDescent="0.35">
      <c r="B33" s="4" t="s">
        <v>99</v>
      </c>
      <c r="C33" s="2">
        <v>3</v>
      </c>
      <c r="D33" s="2">
        <v>3</v>
      </c>
      <c r="F33" s="4" t="s">
        <v>39</v>
      </c>
      <c r="G33" s="2">
        <v>3</v>
      </c>
      <c r="H33" s="2">
        <v>1</v>
      </c>
      <c r="J33" s="4" t="s">
        <v>51</v>
      </c>
      <c r="K33" s="2">
        <v>3.3333333333333335</v>
      </c>
      <c r="L33" s="2">
        <v>3</v>
      </c>
    </row>
    <row r="34" spans="2:12" x14ac:dyDescent="0.35">
      <c r="B34" s="4" t="s">
        <v>83</v>
      </c>
      <c r="C34" s="2">
        <v>1</v>
      </c>
      <c r="D34" s="2">
        <v>1</v>
      </c>
      <c r="F34" s="4" t="s">
        <v>92</v>
      </c>
      <c r="G34" s="2">
        <v>3</v>
      </c>
      <c r="H34" s="2">
        <v>1</v>
      </c>
      <c r="J34" s="4" t="s">
        <v>85</v>
      </c>
      <c r="K34" s="2">
        <v>3</v>
      </c>
      <c r="L34" s="2">
        <v>1</v>
      </c>
    </row>
    <row r="35" spans="2:12" x14ac:dyDescent="0.35">
      <c r="B35" s="4" t="s">
        <v>42</v>
      </c>
      <c r="C35" s="2">
        <v>2.5294117647058822</v>
      </c>
      <c r="D35" s="2">
        <v>5</v>
      </c>
      <c r="F35" s="4" t="s">
        <v>93</v>
      </c>
      <c r="G35" s="2">
        <v>3</v>
      </c>
      <c r="H35" s="2">
        <v>1</v>
      </c>
      <c r="J35" s="4" t="s">
        <v>86</v>
      </c>
      <c r="K35" s="2">
        <v>2</v>
      </c>
      <c r="L35" s="2">
        <v>2</v>
      </c>
    </row>
    <row r="36" spans="2:12" x14ac:dyDescent="0.35">
      <c r="B36" s="4" t="s">
        <v>89</v>
      </c>
      <c r="C36" s="2">
        <v>2.7142857142857144</v>
      </c>
      <c r="D36" s="2">
        <v>3</v>
      </c>
      <c r="F36" s="4" t="s">
        <v>101</v>
      </c>
      <c r="G36" s="2">
        <v>2.4</v>
      </c>
      <c r="H36" s="2">
        <v>4</v>
      </c>
      <c r="J36" s="4" t="s">
        <v>120</v>
      </c>
      <c r="K36" s="2">
        <v>3</v>
      </c>
      <c r="L36" s="2">
        <v>1</v>
      </c>
    </row>
    <row r="37" spans="2:12" x14ac:dyDescent="0.35">
      <c r="B37" s="4" t="s">
        <v>90</v>
      </c>
      <c r="C37" s="2">
        <v>2.4</v>
      </c>
      <c r="D37" s="2">
        <v>3</v>
      </c>
      <c r="F37" s="4" t="s">
        <v>78</v>
      </c>
      <c r="G37" s="2">
        <v>2</v>
      </c>
      <c r="H37" s="2">
        <v>2</v>
      </c>
      <c r="J37" s="4" t="s">
        <v>765</v>
      </c>
      <c r="K37" s="2">
        <v>2</v>
      </c>
      <c r="L37" s="2">
        <v>1</v>
      </c>
    </row>
    <row r="38" spans="2:12" x14ac:dyDescent="0.35">
      <c r="B38" s="4" t="s">
        <v>39</v>
      </c>
      <c r="C38" s="2">
        <v>1.8</v>
      </c>
      <c r="D38" s="2">
        <v>3</v>
      </c>
      <c r="F38" s="4" t="s">
        <v>50</v>
      </c>
      <c r="G38" s="2">
        <v>3</v>
      </c>
      <c r="H38" s="2">
        <v>3</v>
      </c>
      <c r="J38" s="4" t="s">
        <v>339</v>
      </c>
      <c r="K38" s="2">
        <v>2</v>
      </c>
      <c r="L38" s="2">
        <v>3</v>
      </c>
    </row>
    <row r="39" spans="2:12" x14ac:dyDescent="0.35">
      <c r="B39" s="4" t="s">
        <v>96</v>
      </c>
      <c r="C39" s="2">
        <v>1</v>
      </c>
      <c r="D39" s="2">
        <v>1</v>
      </c>
      <c r="F39" s="4" t="s">
        <v>107</v>
      </c>
      <c r="G39" s="2">
        <v>3</v>
      </c>
      <c r="H39" s="2">
        <v>1</v>
      </c>
      <c r="J39" s="4" t="s">
        <v>410</v>
      </c>
      <c r="K39" s="2">
        <v>2</v>
      </c>
      <c r="L39" s="2">
        <v>2</v>
      </c>
    </row>
    <row r="40" spans="2:12" x14ac:dyDescent="0.35">
      <c r="B40" s="4" t="s">
        <v>92</v>
      </c>
      <c r="C40" s="2">
        <v>2</v>
      </c>
      <c r="D40" s="2">
        <v>1</v>
      </c>
      <c r="F40" s="4" t="s">
        <v>108</v>
      </c>
      <c r="G40" s="2">
        <v>3</v>
      </c>
      <c r="H40" s="2">
        <v>1</v>
      </c>
      <c r="J40" s="4" t="s">
        <v>99</v>
      </c>
      <c r="K40" s="2">
        <v>2</v>
      </c>
      <c r="L40" s="2">
        <v>3</v>
      </c>
    </row>
    <row r="41" spans="2:12" x14ac:dyDescent="0.35">
      <c r="B41" s="4" t="s">
        <v>97</v>
      </c>
      <c r="C41" s="2">
        <v>2.6666666666666665</v>
      </c>
      <c r="D41" s="2">
        <v>2</v>
      </c>
      <c r="F41" s="4" t="s">
        <v>109</v>
      </c>
      <c r="G41" s="2">
        <v>3</v>
      </c>
      <c r="H41" s="2">
        <v>1</v>
      </c>
      <c r="J41" s="4" t="s">
        <v>67</v>
      </c>
      <c r="K41" s="2">
        <v>2.6666666666666665</v>
      </c>
      <c r="L41" s="2">
        <v>3</v>
      </c>
    </row>
    <row r="42" spans="2:12" x14ac:dyDescent="0.35">
      <c r="B42" s="4" t="s">
        <v>114</v>
      </c>
      <c r="C42" s="2">
        <v>3</v>
      </c>
      <c r="D42" s="2">
        <v>1</v>
      </c>
      <c r="F42" s="4" t="s">
        <v>80</v>
      </c>
      <c r="G42" s="2">
        <v>3</v>
      </c>
      <c r="H42" s="2">
        <v>1</v>
      </c>
      <c r="J42" s="4" t="s">
        <v>42</v>
      </c>
      <c r="K42" s="2">
        <v>3.2</v>
      </c>
      <c r="L42" s="2">
        <v>4</v>
      </c>
    </row>
    <row r="43" spans="2:12" x14ac:dyDescent="0.35">
      <c r="B43" s="4" t="s">
        <v>389</v>
      </c>
      <c r="C43" s="2">
        <v>2.6</v>
      </c>
      <c r="D43" s="2">
        <v>1</v>
      </c>
      <c r="F43" s="4" t="s">
        <v>30</v>
      </c>
      <c r="G43" s="2">
        <v>2.8035714285714284</v>
      </c>
      <c r="H43" s="2">
        <v>5</v>
      </c>
      <c r="J43" s="4" t="s">
        <v>89</v>
      </c>
      <c r="K43" s="2">
        <v>2.5</v>
      </c>
      <c r="L43" s="2">
        <v>2</v>
      </c>
    </row>
    <row r="44" spans="2:12" x14ac:dyDescent="0.35">
      <c r="B44" s="4" t="s">
        <v>84</v>
      </c>
      <c r="C44" s="2">
        <v>1</v>
      </c>
      <c r="D44" s="2">
        <v>1</v>
      </c>
      <c r="J44" s="4" t="s">
        <v>90</v>
      </c>
      <c r="K44" s="2">
        <v>2</v>
      </c>
      <c r="L44" s="2">
        <v>1</v>
      </c>
    </row>
    <row r="45" spans="2:12" x14ac:dyDescent="0.35">
      <c r="B45" s="4" t="s">
        <v>50</v>
      </c>
      <c r="C45" s="2">
        <v>1.8571428571428572</v>
      </c>
      <c r="D45" s="2">
        <v>4</v>
      </c>
      <c r="J45" s="4" t="s">
        <v>39</v>
      </c>
      <c r="K45" s="2">
        <v>2.75</v>
      </c>
      <c r="L45" s="2">
        <v>4</v>
      </c>
    </row>
    <row r="46" spans="2:12" x14ac:dyDescent="0.35">
      <c r="B46" s="4" t="s">
        <v>107</v>
      </c>
      <c r="C46" s="2">
        <v>3</v>
      </c>
      <c r="D46" s="2">
        <v>2</v>
      </c>
      <c r="J46" s="4" t="s">
        <v>92</v>
      </c>
      <c r="K46" s="2">
        <v>2</v>
      </c>
      <c r="L46" s="2">
        <v>1</v>
      </c>
    </row>
    <row r="47" spans="2:12" x14ac:dyDescent="0.35">
      <c r="B47" s="4" t="s">
        <v>109</v>
      </c>
      <c r="C47" s="2">
        <v>2.5</v>
      </c>
      <c r="D47" s="2">
        <v>3</v>
      </c>
      <c r="J47" s="4" t="s">
        <v>97</v>
      </c>
      <c r="K47" s="2">
        <v>2</v>
      </c>
      <c r="L47" s="2">
        <v>1</v>
      </c>
    </row>
    <row r="48" spans="2:12" x14ac:dyDescent="0.35">
      <c r="B48" s="4" t="s">
        <v>110</v>
      </c>
      <c r="C48" s="2">
        <v>1.3333333333333333</v>
      </c>
      <c r="D48" s="2">
        <v>3</v>
      </c>
      <c r="J48" s="4" t="s">
        <v>93</v>
      </c>
      <c r="K48" s="2">
        <v>3</v>
      </c>
      <c r="L48" s="2">
        <v>1</v>
      </c>
    </row>
    <row r="49" spans="2:12" x14ac:dyDescent="0.35">
      <c r="B49" s="4" t="s">
        <v>111</v>
      </c>
      <c r="C49" s="2">
        <v>4</v>
      </c>
      <c r="D49" s="2">
        <v>1</v>
      </c>
      <c r="J49" s="4" t="s">
        <v>94</v>
      </c>
      <c r="K49" s="2">
        <v>3</v>
      </c>
      <c r="L49" s="2">
        <v>1</v>
      </c>
    </row>
    <row r="50" spans="2:12" x14ac:dyDescent="0.35">
      <c r="B50" s="4" t="s">
        <v>80</v>
      </c>
      <c r="C50" s="2">
        <v>2.3333333333333335</v>
      </c>
      <c r="D50" s="2">
        <v>3</v>
      </c>
      <c r="J50" s="4" t="s">
        <v>389</v>
      </c>
      <c r="K50" s="2">
        <v>2</v>
      </c>
      <c r="L50" s="2">
        <v>1</v>
      </c>
    </row>
    <row r="51" spans="2:12" x14ac:dyDescent="0.35">
      <c r="B51" s="4" t="s">
        <v>30</v>
      </c>
      <c r="C51" s="2">
        <v>2.2587064676616917</v>
      </c>
      <c r="D51" s="2">
        <v>7</v>
      </c>
      <c r="J51" s="4" t="s">
        <v>70</v>
      </c>
      <c r="K51" s="2">
        <v>3</v>
      </c>
      <c r="L51" s="2">
        <v>1</v>
      </c>
    </row>
    <row r="52" spans="2:12" x14ac:dyDescent="0.35">
      <c r="J52" s="4" t="s">
        <v>101</v>
      </c>
      <c r="K52" s="2">
        <v>3</v>
      </c>
      <c r="L52" s="2">
        <v>2</v>
      </c>
    </row>
    <row r="53" spans="2:12" x14ac:dyDescent="0.35">
      <c r="J53" s="4" t="s">
        <v>78</v>
      </c>
      <c r="K53" s="2">
        <v>2.3333333333333335</v>
      </c>
      <c r="L53" s="2">
        <v>3</v>
      </c>
    </row>
    <row r="54" spans="2:12" x14ac:dyDescent="0.35">
      <c r="J54" s="4" t="s">
        <v>50</v>
      </c>
      <c r="K54" s="2">
        <v>3</v>
      </c>
      <c r="L54" s="2">
        <v>2</v>
      </c>
    </row>
    <row r="55" spans="2:12" x14ac:dyDescent="0.35">
      <c r="J55" s="4" t="s">
        <v>108</v>
      </c>
      <c r="K55" s="2">
        <v>4</v>
      </c>
      <c r="L55" s="2">
        <v>1</v>
      </c>
    </row>
    <row r="56" spans="2:12" x14ac:dyDescent="0.35">
      <c r="J56" s="4" t="s">
        <v>109</v>
      </c>
      <c r="K56" s="2">
        <v>2</v>
      </c>
      <c r="L56" s="2">
        <v>1</v>
      </c>
    </row>
    <row r="57" spans="2:12" x14ac:dyDescent="0.35">
      <c r="J57" s="4" t="s">
        <v>110</v>
      </c>
      <c r="K57" s="2">
        <v>3</v>
      </c>
      <c r="L57" s="2">
        <v>1</v>
      </c>
    </row>
    <row r="58" spans="2:12" x14ac:dyDescent="0.35">
      <c r="J58" s="4" t="s">
        <v>111</v>
      </c>
      <c r="K58" s="2">
        <v>3</v>
      </c>
      <c r="L58" s="2">
        <v>1</v>
      </c>
    </row>
    <row r="59" spans="2:12" x14ac:dyDescent="0.35">
      <c r="J59" s="4" t="s">
        <v>79</v>
      </c>
      <c r="K59" s="2">
        <v>2.3333333333333335</v>
      </c>
      <c r="L59" s="2">
        <v>3</v>
      </c>
    </row>
    <row r="60" spans="2:12" x14ac:dyDescent="0.35">
      <c r="J60" s="4" t="s">
        <v>68</v>
      </c>
      <c r="K60" s="2">
        <v>2.6666666666666665</v>
      </c>
      <c r="L60" s="2">
        <v>3</v>
      </c>
    </row>
    <row r="61" spans="2:12" x14ac:dyDescent="0.35">
      <c r="J61" s="4" t="s">
        <v>80</v>
      </c>
      <c r="K61" s="2">
        <v>3.6666666666666665</v>
      </c>
      <c r="L61" s="2">
        <v>3</v>
      </c>
    </row>
    <row r="62" spans="2:12" x14ac:dyDescent="0.35">
      <c r="J62" s="4" t="s">
        <v>30</v>
      </c>
      <c r="K62" s="2">
        <v>2.6984126984126986</v>
      </c>
      <c r="L62" s="2">
        <v>7</v>
      </c>
    </row>
    <row r="72" spans="1:18" x14ac:dyDescent="0.35">
      <c r="E72" s="2"/>
      <c r="I72" s="2"/>
      <c r="M72" s="2"/>
    </row>
    <row r="75" spans="1:18" ht="50.5" customHeight="1" x14ac:dyDescent="0.35"/>
    <row r="76" spans="1:18" ht="68" customHeight="1" x14ac:dyDescent="0.35">
      <c r="A76" s="35" t="s">
        <v>150</v>
      </c>
      <c r="B76" s="35" t="s">
        <v>151</v>
      </c>
      <c r="C76" s="35" t="s">
        <v>152</v>
      </c>
      <c r="D76" s="35" t="s">
        <v>153</v>
      </c>
      <c r="E76" s="35" t="s">
        <v>154</v>
      </c>
      <c r="F76" s="35" t="s">
        <v>155</v>
      </c>
      <c r="G76" s="35" t="s">
        <v>156</v>
      </c>
      <c r="H76" s="35" t="s">
        <v>157</v>
      </c>
      <c r="I76" s="35" t="s">
        <v>158</v>
      </c>
      <c r="J76" s="35" t="s">
        <v>159</v>
      </c>
      <c r="K76" s="35" t="s">
        <v>160</v>
      </c>
      <c r="L76" s="35" t="s">
        <v>161</v>
      </c>
      <c r="M76" s="35" t="s">
        <v>162</v>
      </c>
      <c r="N76" s="35" t="s">
        <v>163</v>
      </c>
      <c r="O76" s="35" t="s">
        <v>164</v>
      </c>
      <c r="P76" s="35" t="s">
        <v>165</v>
      </c>
      <c r="Q76" s="35" t="s">
        <v>166</v>
      </c>
      <c r="R76" s="35" t="s">
        <v>167</v>
      </c>
    </row>
    <row r="77" spans="1:18" x14ac:dyDescent="0.35">
      <c r="A77" t="s">
        <v>638</v>
      </c>
      <c r="B77" t="s">
        <v>304</v>
      </c>
      <c r="C77" t="s">
        <v>105</v>
      </c>
      <c r="D77" t="s">
        <v>184</v>
      </c>
      <c r="E77" t="s">
        <v>698</v>
      </c>
      <c r="F77" t="s">
        <v>699</v>
      </c>
      <c r="G77" t="s">
        <v>652</v>
      </c>
      <c r="H77" t="s">
        <v>700</v>
      </c>
      <c r="I77">
        <v>3</v>
      </c>
      <c r="J77" t="s">
        <v>334</v>
      </c>
      <c r="K77" t="s">
        <v>702</v>
      </c>
      <c r="L77" t="s">
        <v>366</v>
      </c>
      <c r="M77">
        <v>48683.663002139612</v>
      </c>
      <c r="N77" t="s">
        <v>655</v>
      </c>
      <c r="O77" t="s">
        <v>703</v>
      </c>
      <c r="P77" t="s">
        <v>305</v>
      </c>
      <c r="Q77" t="s">
        <v>705</v>
      </c>
    </row>
    <row r="78" spans="1:18" x14ac:dyDescent="0.35">
      <c r="A78" t="s">
        <v>719</v>
      </c>
      <c r="B78" t="s">
        <v>304</v>
      </c>
      <c r="C78" t="s">
        <v>105</v>
      </c>
      <c r="D78" t="s">
        <v>171</v>
      </c>
      <c r="E78" t="s">
        <v>122</v>
      </c>
      <c r="F78" t="s">
        <v>171</v>
      </c>
      <c r="G78" t="s">
        <v>720</v>
      </c>
      <c r="H78" t="s">
        <v>729</v>
      </c>
      <c r="I78">
        <v>3</v>
      </c>
      <c r="J78" t="s">
        <v>749</v>
      </c>
      <c r="K78" t="s">
        <v>722</v>
      </c>
      <c r="L78" t="s">
        <v>728</v>
      </c>
      <c r="N78" t="s">
        <v>724</v>
      </c>
    </row>
    <row r="79" spans="1:18" x14ac:dyDescent="0.35">
      <c r="A79" t="s">
        <v>719</v>
      </c>
      <c r="B79" t="s">
        <v>304</v>
      </c>
      <c r="C79" t="s">
        <v>105</v>
      </c>
      <c r="D79" t="s">
        <v>171</v>
      </c>
      <c r="E79" t="s">
        <v>122</v>
      </c>
      <c r="F79" t="s">
        <v>171</v>
      </c>
      <c r="G79" t="s">
        <v>720</v>
      </c>
      <c r="H79" t="s">
        <v>729</v>
      </c>
      <c r="I79">
        <v>3</v>
      </c>
      <c r="J79" t="s">
        <v>748</v>
      </c>
      <c r="K79" t="s">
        <v>722</v>
      </c>
      <c r="L79" t="s">
        <v>728</v>
      </c>
      <c r="N79" t="s">
        <v>724</v>
      </c>
    </row>
    <row r="80" spans="1:18" x14ac:dyDescent="0.35">
      <c r="A80" t="s">
        <v>719</v>
      </c>
      <c r="B80" t="s">
        <v>304</v>
      </c>
      <c r="C80" t="s">
        <v>105</v>
      </c>
      <c r="D80" t="s">
        <v>184</v>
      </c>
      <c r="E80" t="s">
        <v>698</v>
      </c>
      <c r="F80" t="s">
        <v>699</v>
      </c>
      <c r="G80" t="s">
        <v>652</v>
      </c>
      <c r="H80" t="s">
        <v>700</v>
      </c>
      <c r="I80">
        <v>3</v>
      </c>
      <c r="J80" t="s">
        <v>334</v>
      </c>
      <c r="K80" t="s">
        <v>702</v>
      </c>
      <c r="L80" t="s">
        <v>366</v>
      </c>
      <c r="M80">
        <v>48683.663002139612</v>
      </c>
      <c r="N80" t="s">
        <v>655</v>
      </c>
      <c r="O80" t="s">
        <v>703</v>
      </c>
      <c r="P80" t="s">
        <v>305</v>
      </c>
      <c r="Q80" t="s">
        <v>705</v>
      </c>
    </row>
    <row r="81" spans="1:18" x14ac:dyDescent="0.35">
      <c r="A81" t="s">
        <v>719</v>
      </c>
      <c r="B81" t="s">
        <v>304</v>
      </c>
      <c r="C81" t="s">
        <v>105</v>
      </c>
      <c r="D81" t="s">
        <v>171</v>
      </c>
      <c r="E81" t="s">
        <v>233</v>
      </c>
      <c r="F81" t="s">
        <v>199</v>
      </c>
      <c r="G81" t="s">
        <v>736</v>
      </c>
      <c r="H81" t="s">
        <v>729</v>
      </c>
      <c r="I81">
        <v>3</v>
      </c>
      <c r="J81" t="s">
        <v>751</v>
      </c>
      <c r="K81" t="s">
        <v>733</v>
      </c>
      <c r="L81" t="s">
        <v>734</v>
      </c>
      <c r="N81" t="s">
        <v>724</v>
      </c>
    </row>
    <row r="82" spans="1:18" x14ac:dyDescent="0.35">
      <c r="A82" t="s">
        <v>168</v>
      </c>
      <c r="B82" t="s">
        <v>296</v>
      </c>
      <c r="C82" t="s">
        <v>102</v>
      </c>
      <c r="D82" t="s">
        <v>184</v>
      </c>
      <c r="E82" t="s">
        <v>185</v>
      </c>
      <c r="G82" t="s">
        <v>201</v>
      </c>
      <c r="H82" t="s">
        <v>235</v>
      </c>
      <c r="I82">
        <v>4</v>
      </c>
      <c r="J82" t="s">
        <v>253</v>
      </c>
      <c r="K82" t="s">
        <v>300</v>
      </c>
      <c r="L82" t="s">
        <v>190</v>
      </c>
      <c r="P82" t="s">
        <v>297</v>
      </c>
      <c r="Q82" t="s">
        <v>301</v>
      </c>
    </row>
    <row r="83" spans="1:18" x14ac:dyDescent="0.35">
      <c r="A83" t="s">
        <v>719</v>
      </c>
      <c r="B83" t="s">
        <v>296</v>
      </c>
      <c r="C83" t="s">
        <v>102</v>
      </c>
      <c r="D83" t="s">
        <v>171</v>
      </c>
      <c r="E83" t="s">
        <v>122</v>
      </c>
      <c r="F83" t="s">
        <v>171</v>
      </c>
      <c r="G83" t="s">
        <v>720</v>
      </c>
      <c r="H83" t="s">
        <v>729</v>
      </c>
      <c r="I83">
        <v>3</v>
      </c>
      <c r="J83" t="s">
        <v>754</v>
      </c>
      <c r="K83" t="s">
        <v>722</v>
      </c>
      <c r="L83" t="s">
        <v>728</v>
      </c>
      <c r="N83" t="s">
        <v>724</v>
      </c>
    </row>
    <row r="84" spans="1:18" x14ac:dyDescent="0.35">
      <c r="A84" t="s">
        <v>719</v>
      </c>
      <c r="B84" t="s">
        <v>296</v>
      </c>
      <c r="C84" t="s">
        <v>102</v>
      </c>
      <c r="D84" t="s">
        <v>184</v>
      </c>
      <c r="E84" t="s">
        <v>185</v>
      </c>
      <c r="G84" t="s">
        <v>201</v>
      </c>
      <c r="H84" t="s">
        <v>235</v>
      </c>
      <c r="I84">
        <v>4</v>
      </c>
      <c r="J84" t="s">
        <v>253</v>
      </c>
      <c r="K84" t="s">
        <v>300</v>
      </c>
      <c r="L84" t="s">
        <v>190</v>
      </c>
      <c r="P84" t="s">
        <v>297</v>
      </c>
      <c r="Q84" t="s">
        <v>301</v>
      </c>
    </row>
    <row r="85" spans="1:18" x14ac:dyDescent="0.35">
      <c r="A85" t="s">
        <v>168</v>
      </c>
      <c r="B85" t="s">
        <v>73</v>
      </c>
      <c r="C85" t="s">
        <v>71</v>
      </c>
      <c r="D85" t="s">
        <v>204</v>
      </c>
      <c r="E85" t="s">
        <v>205</v>
      </c>
      <c r="F85" t="s">
        <v>206</v>
      </c>
      <c r="G85">
        <v>2024</v>
      </c>
      <c r="H85" t="s">
        <v>187</v>
      </c>
      <c r="I85">
        <v>1</v>
      </c>
      <c r="J85" t="s">
        <v>207</v>
      </c>
      <c r="L85" t="s">
        <v>208</v>
      </c>
      <c r="N85" t="s">
        <v>209</v>
      </c>
      <c r="P85" t="s">
        <v>218</v>
      </c>
      <c r="Q85" t="s">
        <v>221</v>
      </c>
    </row>
    <row r="86" spans="1:18" x14ac:dyDescent="0.35">
      <c r="A86" t="s">
        <v>168</v>
      </c>
      <c r="B86" t="s">
        <v>73</v>
      </c>
      <c r="C86" t="s">
        <v>71</v>
      </c>
      <c r="D86" t="s">
        <v>184</v>
      </c>
      <c r="E86" t="s">
        <v>185</v>
      </c>
      <c r="G86" t="s">
        <v>201</v>
      </c>
      <c r="H86" t="s">
        <v>211</v>
      </c>
      <c r="I86">
        <v>3</v>
      </c>
      <c r="J86" t="s">
        <v>214</v>
      </c>
      <c r="K86" t="s">
        <v>222</v>
      </c>
      <c r="L86" t="s">
        <v>190</v>
      </c>
      <c r="M86" t="s">
        <v>223</v>
      </c>
      <c r="P86" t="s">
        <v>218</v>
      </c>
      <c r="Q86" t="s">
        <v>221</v>
      </c>
    </row>
    <row r="87" spans="1:18" x14ac:dyDescent="0.35">
      <c r="A87" t="s">
        <v>350</v>
      </c>
      <c r="B87" t="s">
        <v>73</v>
      </c>
      <c r="C87" t="s">
        <v>71</v>
      </c>
      <c r="D87" t="s">
        <v>204</v>
      </c>
      <c r="E87" t="s">
        <v>384</v>
      </c>
      <c r="F87" t="s">
        <v>206</v>
      </c>
      <c r="G87">
        <v>2024</v>
      </c>
      <c r="H87" t="s">
        <v>187</v>
      </c>
      <c r="I87">
        <v>1</v>
      </c>
      <c r="J87" t="s">
        <v>385</v>
      </c>
      <c r="K87" t="s">
        <v>386</v>
      </c>
      <c r="N87" t="s">
        <v>387</v>
      </c>
      <c r="P87" t="s">
        <v>218</v>
      </c>
      <c r="Q87" t="s">
        <v>221</v>
      </c>
    </row>
    <row r="88" spans="1:18" x14ac:dyDescent="0.35">
      <c r="A88" t="s">
        <v>546</v>
      </c>
      <c r="B88" t="s">
        <v>73</v>
      </c>
      <c r="C88" t="s">
        <v>71</v>
      </c>
      <c r="D88" t="s">
        <v>184</v>
      </c>
      <c r="E88" t="s">
        <v>185</v>
      </c>
      <c r="F88" t="s">
        <v>547</v>
      </c>
      <c r="G88" t="s">
        <v>548</v>
      </c>
      <c r="H88" t="s">
        <v>174</v>
      </c>
      <c r="I88">
        <v>2</v>
      </c>
      <c r="J88" t="s">
        <v>549</v>
      </c>
      <c r="K88" t="s">
        <v>550</v>
      </c>
      <c r="L88" t="s">
        <v>551</v>
      </c>
      <c r="M88">
        <v>7452</v>
      </c>
      <c r="N88" t="s">
        <v>552</v>
      </c>
      <c r="O88" t="s">
        <v>553</v>
      </c>
      <c r="P88" t="s">
        <v>218</v>
      </c>
      <c r="Q88" t="s">
        <v>221</v>
      </c>
      <c r="R88" t="s">
        <v>554</v>
      </c>
    </row>
    <row r="89" spans="1:18" x14ac:dyDescent="0.35">
      <c r="A89" t="s">
        <v>719</v>
      </c>
      <c r="B89" t="s">
        <v>73</v>
      </c>
      <c r="C89" t="s">
        <v>71</v>
      </c>
      <c r="D89" t="s">
        <v>171</v>
      </c>
      <c r="E89" t="s">
        <v>122</v>
      </c>
      <c r="F89" t="s">
        <v>171</v>
      </c>
      <c r="G89" t="s">
        <v>720</v>
      </c>
      <c r="H89" t="s">
        <v>729</v>
      </c>
      <c r="I89">
        <v>3</v>
      </c>
      <c r="J89" t="s">
        <v>238</v>
      </c>
      <c r="K89" t="s">
        <v>722</v>
      </c>
      <c r="L89" t="s">
        <v>728</v>
      </c>
      <c r="N89" t="s">
        <v>724</v>
      </c>
    </row>
    <row r="90" spans="1:18" x14ac:dyDescent="0.35">
      <c r="A90" t="s">
        <v>719</v>
      </c>
      <c r="B90" t="s">
        <v>73</v>
      </c>
      <c r="C90" t="s">
        <v>71</v>
      </c>
      <c r="D90" t="s">
        <v>171</v>
      </c>
      <c r="E90" t="s">
        <v>233</v>
      </c>
      <c r="F90" t="s">
        <v>199</v>
      </c>
      <c r="G90" t="s">
        <v>736</v>
      </c>
      <c r="H90" t="s">
        <v>729</v>
      </c>
      <c r="I90">
        <v>3</v>
      </c>
      <c r="J90" t="s">
        <v>737</v>
      </c>
      <c r="K90" t="s">
        <v>733</v>
      </c>
      <c r="L90" t="s">
        <v>734</v>
      </c>
      <c r="N90" t="s">
        <v>724</v>
      </c>
    </row>
    <row r="91" spans="1:18" x14ac:dyDescent="0.35">
      <c r="A91" t="s">
        <v>719</v>
      </c>
      <c r="B91" t="s">
        <v>73</v>
      </c>
      <c r="C91" t="s">
        <v>71</v>
      </c>
      <c r="D91" t="s">
        <v>204</v>
      </c>
      <c r="E91" t="s">
        <v>205</v>
      </c>
      <c r="F91" t="s">
        <v>206</v>
      </c>
      <c r="G91">
        <v>2024</v>
      </c>
      <c r="H91" t="s">
        <v>187</v>
      </c>
      <c r="I91">
        <v>1</v>
      </c>
      <c r="J91" t="s">
        <v>207</v>
      </c>
      <c r="L91" t="s">
        <v>208</v>
      </c>
      <c r="N91" t="s">
        <v>209</v>
      </c>
      <c r="P91" t="s">
        <v>218</v>
      </c>
      <c r="Q91" t="s">
        <v>221</v>
      </c>
    </row>
    <row r="92" spans="1:18" x14ac:dyDescent="0.35">
      <c r="A92" t="s">
        <v>719</v>
      </c>
      <c r="B92" t="s">
        <v>73</v>
      </c>
      <c r="C92" t="s">
        <v>71</v>
      </c>
      <c r="D92" t="s">
        <v>184</v>
      </c>
      <c r="E92" t="s">
        <v>185</v>
      </c>
      <c r="G92" t="s">
        <v>201</v>
      </c>
      <c r="H92" t="s">
        <v>211</v>
      </c>
      <c r="I92">
        <v>3</v>
      </c>
      <c r="J92" t="s">
        <v>214</v>
      </c>
      <c r="K92" t="s">
        <v>222</v>
      </c>
      <c r="L92" t="s">
        <v>190</v>
      </c>
      <c r="M92" t="s">
        <v>223</v>
      </c>
      <c r="P92" t="s">
        <v>218</v>
      </c>
      <c r="Q92" t="s">
        <v>221</v>
      </c>
    </row>
    <row r="93" spans="1:18" x14ac:dyDescent="0.35">
      <c r="A93" t="s">
        <v>317</v>
      </c>
      <c r="B93" t="s">
        <v>330</v>
      </c>
      <c r="C93" t="s">
        <v>37</v>
      </c>
      <c r="D93" t="s">
        <v>204</v>
      </c>
      <c r="E93" t="s">
        <v>318</v>
      </c>
      <c r="F93" t="s">
        <v>206</v>
      </c>
      <c r="H93" t="s">
        <v>789</v>
      </c>
      <c r="I93">
        <v>3</v>
      </c>
      <c r="J93" t="s">
        <v>319</v>
      </c>
      <c r="P93" t="s">
        <v>331</v>
      </c>
      <c r="Q93" t="s">
        <v>332</v>
      </c>
    </row>
    <row r="94" spans="1:18" x14ac:dyDescent="0.35">
      <c r="A94" t="s">
        <v>137</v>
      </c>
      <c r="B94" t="s">
        <v>330</v>
      </c>
      <c r="C94" t="s">
        <v>37</v>
      </c>
      <c r="D94" t="s">
        <v>204</v>
      </c>
      <c r="E94" t="s">
        <v>318</v>
      </c>
      <c r="F94" t="s">
        <v>206</v>
      </c>
      <c r="H94" t="s">
        <v>789</v>
      </c>
      <c r="I94">
        <v>3</v>
      </c>
      <c r="J94" t="s">
        <v>319</v>
      </c>
      <c r="P94" t="s">
        <v>331</v>
      </c>
      <c r="Q94" t="s">
        <v>332</v>
      </c>
    </row>
    <row r="95" spans="1:18" x14ac:dyDescent="0.35">
      <c r="A95" t="s">
        <v>546</v>
      </c>
      <c r="B95" t="s">
        <v>330</v>
      </c>
      <c r="C95" t="s">
        <v>37</v>
      </c>
      <c r="D95" t="s">
        <v>184</v>
      </c>
      <c r="E95" t="s">
        <v>564</v>
      </c>
      <c r="F95" t="s">
        <v>565</v>
      </c>
      <c r="G95" t="s">
        <v>566</v>
      </c>
      <c r="H95" t="s">
        <v>174</v>
      </c>
      <c r="I95">
        <v>2</v>
      </c>
      <c r="J95" t="s">
        <v>549</v>
      </c>
      <c r="K95" t="s">
        <v>567</v>
      </c>
      <c r="L95" t="s">
        <v>568</v>
      </c>
      <c r="M95">
        <v>13695</v>
      </c>
      <c r="N95" t="s">
        <v>569</v>
      </c>
      <c r="O95" t="s">
        <v>570</v>
      </c>
      <c r="P95" t="s">
        <v>331</v>
      </c>
      <c r="Q95" t="s">
        <v>332</v>
      </c>
    </row>
    <row r="96" spans="1:18" x14ac:dyDescent="0.35">
      <c r="A96" t="s">
        <v>719</v>
      </c>
      <c r="B96" t="s">
        <v>279</v>
      </c>
      <c r="C96" t="s">
        <v>48</v>
      </c>
      <c r="D96" t="s">
        <v>171</v>
      </c>
      <c r="E96" t="s">
        <v>725</v>
      </c>
      <c r="F96" t="s">
        <v>171</v>
      </c>
      <c r="G96" t="s">
        <v>720</v>
      </c>
      <c r="H96" t="s">
        <v>729</v>
      </c>
      <c r="I96">
        <v>4</v>
      </c>
      <c r="J96" t="s">
        <v>752</v>
      </c>
      <c r="K96" t="s">
        <v>727</v>
      </c>
      <c r="L96" t="s">
        <v>740</v>
      </c>
      <c r="N96" t="s">
        <v>724</v>
      </c>
    </row>
    <row r="97" spans="1:17" x14ac:dyDescent="0.35">
      <c r="A97" t="s">
        <v>719</v>
      </c>
      <c r="B97" t="s">
        <v>279</v>
      </c>
      <c r="C97" t="s">
        <v>48</v>
      </c>
      <c r="D97" t="s">
        <v>171</v>
      </c>
      <c r="E97" t="s">
        <v>447</v>
      </c>
      <c r="F97" t="s">
        <v>753</v>
      </c>
      <c r="G97" t="s">
        <v>720</v>
      </c>
      <c r="H97" t="s">
        <v>729</v>
      </c>
      <c r="I97">
        <v>3</v>
      </c>
    </row>
    <row r="98" spans="1:17" x14ac:dyDescent="0.35">
      <c r="A98" t="s">
        <v>168</v>
      </c>
      <c r="B98" t="s">
        <v>279</v>
      </c>
      <c r="C98" t="s">
        <v>48</v>
      </c>
      <c r="D98" t="s">
        <v>171</v>
      </c>
      <c r="E98" t="s">
        <v>172</v>
      </c>
      <c r="G98" t="s">
        <v>173</v>
      </c>
      <c r="H98" t="s">
        <v>174</v>
      </c>
      <c r="I98">
        <v>2</v>
      </c>
      <c r="J98" t="s">
        <v>175</v>
      </c>
      <c r="K98" t="s">
        <v>176</v>
      </c>
      <c r="N98" t="s">
        <v>177</v>
      </c>
      <c r="P98" t="s">
        <v>280</v>
      </c>
      <c r="Q98" t="s">
        <v>281</v>
      </c>
    </row>
    <row r="99" spans="1:17" x14ac:dyDescent="0.35">
      <c r="A99" t="s">
        <v>168</v>
      </c>
      <c r="B99" t="s">
        <v>279</v>
      </c>
      <c r="C99" t="s">
        <v>48</v>
      </c>
      <c r="D99" t="s">
        <v>204</v>
      </c>
      <c r="E99" t="s">
        <v>205</v>
      </c>
      <c r="F99" t="s">
        <v>206</v>
      </c>
      <c r="G99">
        <v>2022</v>
      </c>
      <c r="H99" t="s">
        <v>187</v>
      </c>
      <c r="I99">
        <v>1</v>
      </c>
      <c r="J99" t="s">
        <v>207</v>
      </c>
      <c r="L99" t="s">
        <v>208</v>
      </c>
      <c r="N99" t="s">
        <v>209</v>
      </c>
      <c r="P99" t="s">
        <v>280</v>
      </c>
      <c r="Q99" t="s">
        <v>281</v>
      </c>
    </row>
    <row r="100" spans="1:17" x14ac:dyDescent="0.35">
      <c r="A100" t="s">
        <v>168</v>
      </c>
      <c r="B100" t="s">
        <v>279</v>
      </c>
      <c r="C100" t="s">
        <v>48</v>
      </c>
      <c r="D100" t="s">
        <v>204</v>
      </c>
      <c r="E100" t="s">
        <v>205</v>
      </c>
      <c r="F100" t="s">
        <v>283</v>
      </c>
      <c r="G100" t="s">
        <v>285</v>
      </c>
      <c r="H100" t="s">
        <v>789</v>
      </c>
      <c r="I100">
        <v>3</v>
      </c>
      <c r="J100" t="s">
        <v>207</v>
      </c>
      <c r="L100" t="s">
        <v>208</v>
      </c>
      <c r="N100" t="s">
        <v>209</v>
      </c>
      <c r="P100" t="s">
        <v>280</v>
      </c>
      <c r="Q100" t="s">
        <v>281</v>
      </c>
    </row>
    <row r="101" spans="1:17" x14ac:dyDescent="0.35">
      <c r="A101" t="s">
        <v>168</v>
      </c>
      <c r="B101" t="s">
        <v>279</v>
      </c>
      <c r="C101" t="s">
        <v>48</v>
      </c>
      <c r="D101" t="s">
        <v>171</v>
      </c>
      <c r="E101" t="s">
        <v>233</v>
      </c>
      <c r="F101" t="s">
        <v>199</v>
      </c>
      <c r="G101">
        <v>45851</v>
      </c>
      <c r="H101" t="s">
        <v>286</v>
      </c>
      <c r="I101">
        <v>3</v>
      </c>
      <c r="J101" t="s">
        <v>287</v>
      </c>
      <c r="K101" t="s">
        <v>288</v>
      </c>
      <c r="L101" t="s">
        <v>289</v>
      </c>
      <c r="M101" t="s">
        <v>290</v>
      </c>
      <c r="N101" t="s">
        <v>291</v>
      </c>
      <c r="P101" t="s">
        <v>280</v>
      </c>
      <c r="Q101" t="s">
        <v>281</v>
      </c>
    </row>
    <row r="102" spans="1:17" x14ac:dyDescent="0.35">
      <c r="A102" t="s">
        <v>317</v>
      </c>
      <c r="B102" t="s">
        <v>279</v>
      </c>
      <c r="C102" t="s">
        <v>48</v>
      </c>
      <c r="D102" t="s">
        <v>204</v>
      </c>
      <c r="E102" t="s">
        <v>318</v>
      </c>
      <c r="F102" t="s">
        <v>206</v>
      </c>
      <c r="G102" t="s">
        <v>325</v>
      </c>
      <c r="H102" t="s">
        <v>789</v>
      </c>
      <c r="I102">
        <v>3</v>
      </c>
      <c r="J102" t="s">
        <v>319</v>
      </c>
      <c r="K102" t="s">
        <v>320</v>
      </c>
      <c r="L102" t="s">
        <v>326</v>
      </c>
      <c r="M102">
        <v>53076</v>
      </c>
      <c r="N102" t="s">
        <v>323</v>
      </c>
      <c r="O102" t="s">
        <v>327</v>
      </c>
      <c r="P102" t="s">
        <v>280</v>
      </c>
      <c r="Q102" t="s">
        <v>281</v>
      </c>
    </row>
    <row r="103" spans="1:17" x14ac:dyDescent="0.35">
      <c r="A103" t="s">
        <v>350</v>
      </c>
      <c r="B103" t="s">
        <v>279</v>
      </c>
      <c r="C103" t="s">
        <v>48</v>
      </c>
      <c r="D103" t="s">
        <v>171</v>
      </c>
      <c r="E103" t="s">
        <v>368</v>
      </c>
      <c r="G103" t="s">
        <v>369</v>
      </c>
      <c r="H103" t="s">
        <v>363</v>
      </c>
      <c r="I103">
        <v>4</v>
      </c>
      <c r="J103" t="s">
        <v>370</v>
      </c>
      <c r="K103" t="s">
        <v>371</v>
      </c>
      <c r="L103" t="s">
        <v>372</v>
      </c>
      <c r="M103" t="s">
        <v>373</v>
      </c>
      <c r="N103" t="s">
        <v>374</v>
      </c>
      <c r="O103" t="s">
        <v>375</v>
      </c>
      <c r="P103" t="s">
        <v>280</v>
      </c>
      <c r="Q103" t="s">
        <v>281</v>
      </c>
    </row>
    <row r="104" spans="1:17" x14ac:dyDescent="0.35">
      <c r="A104" t="s">
        <v>350</v>
      </c>
      <c r="B104" t="s">
        <v>279</v>
      </c>
      <c r="C104" t="s">
        <v>48</v>
      </c>
      <c r="D104" t="s">
        <v>204</v>
      </c>
      <c r="E104" t="s">
        <v>384</v>
      </c>
      <c r="F104" t="s">
        <v>206</v>
      </c>
      <c r="G104">
        <v>2025</v>
      </c>
      <c r="H104" t="s">
        <v>789</v>
      </c>
      <c r="I104">
        <v>3</v>
      </c>
      <c r="J104" t="s">
        <v>385</v>
      </c>
      <c r="K104" t="s">
        <v>386</v>
      </c>
      <c r="L104" t="s">
        <v>366</v>
      </c>
      <c r="N104" t="s">
        <v>387</v>
      </c>
      <c r="P104" t="s">
        <v>280</v>
      </c>
      <c r="Q104" t="s">
        <v>281</v>
      </c>
    </row>
    <row r="105" spans="1:17" x14ac:dyDescent="0.35">
      <c r="A105" t="s">
        <v>638</v>
      </c>
      <c r="B105" t="s">
        <v>279</v>
      </c>
      <c r="C105" t="s">
        <v>48</v>
      </c>
      <c r="D105" t="s">
        <v>184</v>
      </c>
      <c r="E105" t="s">
        <v>698</v>
      </c>
      <c r="F105" t="s">
        <v>699</v>
      </c>
      <c r="G105" t="s">
        <v>652</v>
      </c>
      <c r="H105" t="s">
        <v>700</v>
      </c>
      <c r="I105">
        <v>3</v>
      </c>
      <c r="J105" t="s">
        <v>701</v>
      </c>
      <c r="K105" t="s">
        <v>702</v>
      </c>
      <c r="L105" t="s">
        <v>366</v>
      </c>
      <c r="M105">
        <v>140114.60470881101</v>
      </c>
      <c r="N105" t="s">
        <v>655</v>
      </c>
      <c r="O105" t="s">
        <v>703</v>
      </c>
      <c r="P105" t="s">
        <v>280</v>
      </c>
      <c r="Q105" t="s">
        <v>281</v>
      </c>
    </row>
    <row r="106" spans="1:17" x14ac:dyDescent="0.35">
      <c r="A106" t="s">
        <v>137</v>
      </c>
      <c r="B106" t="s">
        <v>279</v>
      </c>
      <c r="C106" t="s">
        <v>48</v>
      </c>
      <c r="D106" t="s">
        <v>204</v>
      </c>
      <c r="E106" t="s">
        <v>318</v>
      </c>
      <c r="F106" t="s">
        <v>206</v>
      </c>
      <c r="G106" t="s">
        <v>325</v>
      </c>
      <c r="H106" t="s">
        <v>789</v>
      </c>
      <c r="I106">
        <v>3</v>
      </c>
      <c r="J106" t="s">
        <v>319</v>
      </c>
      <c r="K106" t="s">
        <v>320</v>
      </c>
      <c r="L106" t="s">
        <v>326</v>
      </c>
      <c r="M106">
        <v>53076</v>
      </c>
      <c r="N106" t="s">
        <v>323</v>
      </c>
      <c r="O106" t="s">
        <v>327</v>
      </c>
      <c r="P106" t="s">
        <v>280</v>
      </c>
      <c r="Q106" t="s">
        <v>281</v>
      </c>
    </row>
    <row r="107" spans="1:17" x14ac:dyDescent="0.35">
      <c r="A107" t="s">
        <v>719</v>
      </c>
      <c r="B107" t="s">
        <v>279</v>
      </c>
      <c r="C107" t="s">
        <v>48</v>
      </c>
      <c r="D107" t="s">
        <v>171</v>
      </c>
      <c r="E107" t="s">
        <v>122</v>
      </c>
      <c r="F107" t="s">
        <v>171</v>
      </c>
      <c r="G107" t="s">
        <v>720</v>
      </c>
      <c r="H107" t="s">
        <v>729</v>
      </c>
      <c r="I107">
        <v>3</v>
      </c>
      <c r="J107" t="s">
        <v>749</v>
      </c>
      <c r="K107" t="s">
        <v>722</v>
      </c>
      <c r="L107" t="s">
        <v>728</v>
      </c>
      <c r="N107" t="s">
        <v>724</v>
      </c>
    </row>
    <row r="108" spans="1:17" x14ac:dyDescent="0.35">
      <c r="A108" t="s">
        <v>719</v>
      </c>
      <c r="B108" t="s">
        <v>279</v>
      </c>
      <c r="C108" t="s">
        <v>48</v>
      </c>
      <c r="D108" t="s">
        <v>184</v>
      </c>
      <c r="E108" t="s">
        <v>698</v>
      </c>
      <c r="F108" t="s">
        <v>699</v>
      </c>
      <c r="G108" t="s">
        <v>652</v>
      </c>
      <c r="H108" t="s">
        <v>700</v>
      </c>
      <c r="I108">
        <v>3</v>
      </c>
      <c r="J108" t="s">
        <v>701</v>
      </c>
      <c r="K108" t="s">
        <v>702</v>
      </c>
      <c r="L108" t="s">
        <v>366</v>
      </c>
      <c r="M108">
        <v>140114.60470881101</v>
      </c>
      <c r="N108" t="s">
        <v>655</v>
      </c>
      <c r="O108" t="s">
        <v>703</v>
      </c>
      <c r="P108" t="s">
        <v>280</v>
      </c>
      <c r="Q108" t="s">
        <v>281</v>
      </c>
    </row>
    <row r="109" spans="1:17" x14ac:dyDescent="0.35">
      <c r="A109" t="s">
        <v>719</v>
      </c>
      <c r="B109" t="s">
        <v>279</v>
      </c>
      <c r="C109" t="s">
        <v>48</v>
      </c>
      <c r="D109" t="s">
        <v>171</v>
      </c>
      <c r="E109" t="s">
        <v>233</v>
      </c>
      <c r="F109" t="s">
        <v>199</v>
      </c>
      <c r="G109">
        <v>45851</v>
      </c>
      <c r="H109" t="s">
        <v>286</v>
      </c>
      <c r="I109">
        <v>4</v>
      </c>
      <c r="J109" t="s">
        <v>749</v>
      </c>
      <c r="K109" t="s">
        <v>733</v>
      </c>
      <c r="L109" t="s">
        <v>734</v>
      </c>
      <c r="M109" t="s">
        <v>290</v>
      </c>
      <c r="N109" t="s">
        <v>724</v>
      </c>
      <c r="P109" t="s">
        <v>280</v>
      </c>
      <c r="Q109" t="s">
        <v>281</v>
      </c>
    </row>
    <row r="110" spans="1:17" x14ac:dyDescent="0.35">
      <c r="A110" t="s">
        <v>719</v>
      </c>
      <c r="B110" t="s">
        <v>279</v>
      </c>
      <c r="C110" t="s">
        <v>48</v>
      </c>
      <c r="D110" t="s">
        <v>204</v>
      </c>
      <c r="E110" t="s">
        <v>205</v>
      </c>
      <c r="F110" t="s">
        <v>206</v>
      </c>
      <c r="G110">
        <v>2022</v>
      </c>
      <c r="H110" t="s">
        <v>187</v>
      </c>
      <c r="I110">
        <v>1</v>
      </c>
      <c r="J110" t="s">
        <v>207</v>
      </c>
      <c r="L110" t="s">
        <v>208</v>
      </c>
      <c r="N110" t="s">
        <v>209</v>
      </c>
      <c r="P110" t="s">
        <v>280</v>
      </c>
      <c r="Q110" t="s">
        <v>281</v>
      </c>
    </row>
    <row r="111" spans="1:17" x14ac:dyDescent="0.35">
      <c r="A111" t="s">
        <v>719</v>
      </c>
      <c r="B111" t="s">
        <v>279</v>
      </c>
      <c r="C111" t="s">
        <v>48</v>
      </c>
      <c r="D111" t="s">
        <v>204</v>
      </c>
      <c r="E111" t="s">
        <v>205</v>
      </c>
      <c r="F111" t="s">
        <v>206</v>
      </c>
      <c r="G111">
        <v>2025</v>
      </c>
      <c r="H111" t="s">
        <v>789</v>
      </c>
      <c r="I111">
        <v>3</v>
      </c>
      <c r="J111" t="s">
        <v>207</v>
      </c>
      <c r="L111" t="s">
        <v>208</v>
      </c>
      <c r="N111" t="s">
        <v>209</v>
      </c>
      <c r="P111" t="s">
        <v>280</v>
      </c>
      <c r="Q111" t="s">
        <v>281</v>
      </c>
    </row>
    <row r="112" spans="1:17" x14ac:dyDescent="0.35">
      <c r="A112" t="s">
        <v>719</v>
      </c>
      <c r="B112" t="s">
        <v>279</v>
      </c>
      <c r="C112" t="s">
        <v>48</v>
      </c>
      <c r="D112" t="s">
        <v>171</v>
      </c>
      <c r="E112" t="s">
        <v>172</v>
      </c>
      <c r="G112" t="s">
        <v>173</v>
      </c>
      <c r="H112" t="s">
        <v>174</v>
      </c>
      <c r="I112">
        <v>3</v>
      </c>
      <c r="J112" t="s">
        <v>741</v>
      </c>
      <c r="K112" t="s">
        <v>176</v>
      </c>
      <c r="N112" t="s">
        <v>177</v>
      </c>
      <c r="P112" t="s">
        <v>280</v>
      </c>
      <c r="Q112" t="s">
        <v>281</v>
      </c>
    </row>
    <row r="113" spans="1:17" x14ac:dyDescent="0.35">
      <c r="A113" t="s">
        <v>546</v>
      </c>
      <c r="B113" t="s">
        <v>279</v>
      </c>
      <c r="C113" t="s">
        <v>48</v>
      </c>
      <c r="D113" t="s">
        <v>204</v>
      </c>
      <c r="E113" t="s">
        <v>587</v>
      </c>
      <c r="F113" t="s">
        <v>588</v>
      </c>
      <c r="G113" t="s">
        <v>589</v>
      </c>
      <c r="H113" t="s">
        <v>789</v>
      </c>
      <c r="I113">
        <v>3</v>
      </c>
      <c r="J113" t="s">
        <v>590</v>
      </c>
      <c r="K113" t="s">
        <v>591</v>
      </c>
      <c r="L113" t="s">
        <v>592</v>
      </c>
      <c r="M113" t="s">
        <v>593</v>
      </c>
      <c r="N113" t="s">
        <v>594</v>
      </c>
      <c r="O113" t="s">
        <v>595</v>
      </c>
      <c r="P113" t="s">
        <v>280</v>
      </c>
      <c r="Q113" t="s">
        <v>596</v>
      </c>
    </row>
    <row r="114" spans="1:17" x14ac:dyDescent="0.35">
      <c r="A114" t="s">
        <v>168</v>
      </c>
      <c r="B114" t="s">
        <v>210</v>
      </c>
      <c r="C114" t="s">
        <v>65</v>
      </c>
      <c r="D114" t="s">
        <v>204</v>
      </c>
      <c r="E114" t="s">
        <v>205</v>
      </c>
      <c r="F114" t="s">
        <v>206</v>
      </c>
      <c r="G114">
        <v>2022</v>
      </c>
      <c r="H114" t="s">
        <v>789</v>
      </c>
      <c r="I114">
        <v>3</v>
      </c>
      <c r="J114" t="s">
        <v>207</v>
      </c>
      <c r="L114" t="s">
        <v>208</v>
      </c>
      <c r="N114" t="s">
        <v>209</v>
      </c>
      <c r="P114" t="s">
        <v>212</v>
      </c>
      <c r="Q114" t="s">
        <v>213</v>
      </c>
    </row>
    <row r="115" spans="1:17" x14ac:dyDescent="0.35">
      <c r="A115" t="s">
        <v>168</v>
      </c>
      <c r="B115" t="s">
        <v>210</v>
      </c>
      <c r="C115" t="s">
        <v>65</v>
      </c>
      <c r="D115" t="s">
        <v>184</v>
      </c>
      <c r="E115" t="s">
        <v>185</v>
      </c>
      <c r="G115" t="s">
        <v>201</v>
      </c>
      <c r="H115" t="s">
        <v>211</v>
      </c>
      <c r="I115">
        <v>3</v>
      </c>
      <c r="J115" t="s">
        <v>214</v>
      </c>
      <c r="K115" t="s">
        <v>195</v>
      </c>
      <c r="L115" t="s">
        <v>190</v>
      </c>
      <c r="M115" t="s">
        <v>215</v>
      </c>
      <c r="P115" t="s">
        <v>212</v>
      </c>
      <c r="Q115" t="s">
        <v>213</v>
      </c>
    </row>
    <row r="116" spans="1:17" x14ac:dyDescent="0.35">
      <c r="A116" t="s">
        <v>350</v>
      </c>
      <c r="B116" t="s">
        <v>210</v>
      </c>
      <c r="C116" t="s">
        <v>65</v>
      </c>
      <c r="D116" t="s">
        <v>204</v>
      </c>
      <c r="E116" t="s">
        <v>384</v>
      </c>
      <c r="F116" t="s">
        <v>206</v>
      </c>
      <c r="G116">
        <v>2022</v>
      </c>
      <c r="H116" t="s">
        <v>187</v>
      </c>
      <c r="I116">
        <v>1</v>
      </c>
      <c r="J116" t="s">
        <v>385</v>
      </c>
      <c r="K116" t="s">
        <v>388</v>
      </c>
      <c r="L116" t="s">
        <v>366</v>
      </c>
      <c r="N116" t="s">
        <v>387</v>
      </c>
      <c r="P116" t="s">
        <v>212</v>
      </c>
      <c r="Q116" t="s">
        <v>213</v>
      </c>
    </row>
    <row r="117" spans="1:17" x14ac:dyDescent="0.35">
      <c r="A117" t="s">
        <v>719</v>
      </c>
      <c r="B117" t="s">
        <v>210</v>
      </c>
      <c r="C117" t="s">
        <v>65</v>
      </c>
      <c r="D117" t="s">
        <v>171</v>
      </c>
      <c r="E117" t="s">
        <v>122</v>
      </c>
      <c r="F117" t="s">
        <v>171</v>
      </c>
      <c r="G117" t="s">
        <v>720</v>
      </c>
      <c r="H117" t="s">
        <v>729</v>
      </c>
      <c r="I117">
        <v>3</v>
      </c>
      <c r="J117" t="s">
        <v>238</v>
      </c>
      <c r="K117" t="s">
        <v>722</v>
      </c>
      <c r="L117" t="s">
        <v>728</v>
      </c>
      <c r="N117" t="s">
        <v>724</v>
      </c>
    </row>
    <row r="118" spans="1:17" x14ac:dyDescent="0.35">
      <c r="A118" t="s">
        <v>719</v>
      </c>
      <c r="B118" t="s">
        <v>210</v>
      </c>
      <c r="C118" t="s">
        <v>65</v>
      </c>
      <c r="D118" t="s">
        <v>204</v>
      </c>
      <c r="E118" t="s">
        <v>205</v>
      </c>
      <c r="F118" t="s">
        <v>206</v>
      </c>
      <c r="G118">
        <v>2022</v>
      </c>
      <c r="H118" t="s">
        <v>789</v>
      </c>
      <c r="I118">
        <v>3</v>
      </c>
      <c r="J118" t="s">
        <v>207</v>
      </c>
      <c r="L118" t="s">
        <v>208</v>
      </c>
      <c r="N118" t="s">
        <v>209</v>
      </c>
      <c r="P118" t="s">
        <v>212</v>
      </c>
      <c r="Q118" t="s">
        <v>213</v>
      </c>
    </row>
    <row r="119" spans="1:17" x14ac:dyDescent="0.35">
      <c r="A119" t="s">
        <v>719</v>
      </c>
      <c r="B119" t="s">
        <v>210</v>
      </c>
      <c r="C119" t="s">
        <v>65</v>
      </c>
      <c r="D119" t="s">
        <v>184</v>
      </c>
      <c r="E119" t="s">
        <v>185</v>
      </c>
      <c r="G119" t="s">
        <v>201</v>
      </c>
      <c r="H119" t="s">
        <v>211</v>
      </c>
      <c r="I119">
        <v>3</v>
      </c>
      <c r="J119" t="s">
        <v>214</v>
      </c>
      <c r="K119" t="s">
        <v>195</v>
      </c>
      <c r="L119" t="s">
        <v>190</v>
      </c>
      <c r="M119" t="s">
        <v>215</v>
      </c>
      <c r="P119" t="s">
        <v>212</v>
      </c>
      <c r="Q119" t="s">
        <v>213</v>
      </c>
    </row>
    <row r="120" spans="1:17" x14ac:dyDescent="0.35">
      <c r="A120" t="s">
        <v>168</v>
      </c>
      <c r="B120" t="s">
        <v>296</v>
      </c>
      <c r="C120" t="s">
        <v>103</v>
      </c>
      <c r="D120" t="s">
        <v>204</v>
      </c>
      <c r="E120" t="s">
        <v>205</v>
      </c>
      <c r="F120" t="s">
        <v>206</v>
      </c>
      <c r="G120">
        <v>2022</v>
      </c>
      <c r="H120" t="s">
        <v>187</v>
      </c>
      <c r="I120">
        <v>1</v>
      </c>
      <c r="J120" t="s">
        <v>207</v>
      </c>
      <c r="L120" t="s">
        <v>208</v>
      </c>
      <c r="N120" t="s">
        <v>209</v>
      </c>
      <c r="P120" t="s">
        <v>297</v>
      </c>
      <c r="Q120" t="s">
        <v>298</v>
      </c>
    </row>
    <row r="121" spans="1:17" x14ac:dyDescent="0.35">
      <c r="A121" t="s">
        <v>168</v>
      </c>
      <c r="B121" t="s">
        <v>296</v>
      </c>
      <c r="C121" t="s">
        <v>103</v>
      </c>
      <c r="D121" t="s">
        <v>204</v>
      </c>
      <c r="E121" t="s">
        <v>205</v>
      </c>
      <c r="F121" t="s">
        <v>206</v>
      </c>
      <c r="G121">
        <v>2025</v>
      </c>
      <c r="H121" t="s">
        <v>187</v>
      </c>
      <c r="I121">
        <v>1</v>
      </c>
      <c r="J121" t="s">
        <v>207</v>
      </c>
      <c r="L121" t="s">
        <v>208</v>
      </c>
      <c r="N121" t="s">
        <v>209</v>
      </c>
      <c r="P121" t="s">
        <v>297</v>
      </c>
      <c r="Q121" t="s">
        <v>298</v>
      </c>
    </row>
    <row r="122" spans="1:17" x14ac:dyDescent="0.35">
      <c r="A122" t="s">
        <v>168</v>
      </c>
      <c r="B122" t="s">
        <v>296</v>
      </c>
      <c r="C122" t="s">
        <v>103</v>
      </c>
      <c r="D122" t="s">
        <v>184</v>
      </c>
      <c r="E122" t="s">
        <v>185</v>
      </c>
      <c r="G122" t="s">
        <v>201</v>
      </c>
      <c r="H122" t="s">
        <v>235</v>
      </c>
      <c r="I122">
        <v>4</v>
      </c>
      <c r="J122" t="s">
        <v>253</v>
      </c>
      <c r="K122" t="s">
        <v>300</v>
      </c>
      <c r="L122" t="s">
        <v>190</v>
      </c>
      <c r="P122" t="s">
        <v>297</v>
      </c>
      <c r="Q122" t="s">
        <v>298</v>
      </c>
    </row>
    <row r="123" spans="1:17" x14ac:dyDescent="0.35">
      <c r="A123" t="s">
        <v>350</v>
      </c>
      <c r="B123" t="s">
        <v>296</v>
      </c>
      <c r="C123" t="s">
        <v>103</v>
      </c>
      <c r="D123" t="s">
        <v>204</v>
      </c>
      <c r="E123" t="s">
        <v>384</v>
      </c>
      <c r="F123" t="s">
        <v>206</v>
      </c>
      <c r="G123">
        <v>2022</v>
      </c>
      <c r="H123" t="s">
        <v>789</v>
      </c>
      <c r="I123">
        <v>3</v>
      </c>
      <c r="J123" t="s">
        <v>385</v>
      </c>
      <c r="K123" t="s">
        <v>388</v>
      </c>
      <c r="L123" t="s">
        <v>366</v>
      </c>
      <c r="N123" t="s">
        <v>387</v>
      </c>
      <c r="P123" t="s">
        <v>297</v>
      </c>
      <c r="Q123" t="s">
        <v>298</v>
      </c>
    </row>
    <row r="124" spans="1:17" x14ac:dyDescent="0.35">
      <c r="A124" t="s">
        <v>719</v>
      </c>
      <c r="B124" t="s">
        <v>296</v>
      </c>
      <c r="C124" t="s">
        <v>103</v>
      </c>
      <c r="D124" t="s">
        <v>204</v>
      </c>
      <c r="E124" t="s">
        <v>205</v>
      </c>
      <c r="F124" t="s">
        <v>206</v>
      </c>
      <c r="G124">
        <v>2022</v>
      </c>
      <c r="H124" t="s">
        <v>187</v>
      </c>
      <c r="I124">
        <v>1</v>
      </c>
      <c r="J124" t="s">
        <v>207</v>
      </c>
      <c r="L124" t="s">
        <v>208</v>
      </c>
      <c r="N124" t="s">
        <v>209</v>
      </c>
      <c r="P124" t="s">
        <v>297</v>
      </c>
      <c r="Q124" t="s">
        <v>298</v>
      </c>
    </row>
    <row r="125" spans="1:17" x14ac:dyDescent="0.35">
      <c r="A125" t="s">
        <v>719</v>
      </c>
      <c r="B125" t="s">
        <v>296</v>
      </c>
      <c r="C125" t="s">
        <v>103</v>
      </c>
      <c r="D125" t="s">
        <v>204</v>
      </c>
      <c r="E125" t="s">
        <v>205</v>
      </c>
      <c r="F125" t="s">
        <v>206</v>
      </c>
      <c r="G125">
        <v>2025</v>
      </c>
      <c r="H125" t="s">
        <v>187</v>
      </c>
      <c r="I125">
        <v>1</v>
      </c>
      <c r="J125" t="s">
        <v>207</v>
      </c>
      <c r="L125" t="s">
        <v>208</v>
      </c>
      <c r="N125" t="s">
        <v>209</v>
      </c>
      <c r="P125" t="s">
        <v>297</v>
      </c>
      <c r="Q125" t="s">
        <v>298</v>
      </c>
    </row>
    <row r="126" spans="1:17" x14ac:dyDescent="0.35">
      <c r="A126" t="s">
        <v>719</v>
      </c>
      <c r="B126" t="s">
        <v>296</v>
      </c>
      <c r="C126" t="s">
        <v>103</v>
      </c>
      <c r="D126" t="s">
        <v>184</v>
      </c>
      <c r="E126" t="s">
        <v>185</v>
      </c>
      <c r="G126" t="s">
        <v>201</v>
      </c>
      <c r="H126" t="s">
        <v>235</v>
      </c>
      <c r="I126">
        <v>4</v>
      </c>
      <c r="J126" t="s">
        <v>253</v>
      </c>
      <c r="K126" t="s">
        <v>300</v>
      </c>
      <c r="L126" t="s">
        <v>190</v>
      </c>
      <c r="P126" t="s">
        <v>297</v>
      </c>
      <c r="Q126" t="s">
        <v>298</v>
      </c>
    </row>
    <row r="127" spans="1:17" x14ac:dyDescent="0.35">
      <c r="A127" t="s">
        <v>168</v>
      </c>
      <c r="B127" t="s">
        <v>266</v>
      </c>
      <c r="C127" t="s">
        <v>267</v>
      </c>
      <c r="D127" t="s">
        <v>184</v>
      </c>
      <c r="E127" t="s">
        <v>185</v>
      </c>
      <c r="G127" t="s">
        <v>201</v>
      </c>
      <c r="H127" t="s">
        <v>174</v>
      </c>
      <c r="I127">
        <v>2</v>
      </c>
      <c r="J127" t="s">
        <v>253</v>
      </c>
      <c r="K127" t="s">
        <v>268</v>
      </c>
      <c r="L127" t="s">
        <v>190</v>
      </c>
      <c r="M127" t="s">
        <v>269</v>
      </c>
      <c r="P127" t="s">
        <v>270</v>
      </c>
      <c r="Q127" t="s">
        <v>271</v>
      </c>
    </row>
    <row r="128" spans="1:17" x14ac:dyDescent="0.35">
      <c r="A128" t="s">
        <v>168</v>
      </c>
      <c r="B128" t="s">
        <v>266</v>
      </c>
      <c r="C128" t="s">
        <v>267</v>
      </c>
      <c r="D128" t="s">
        <v>204</v>
      </c>
      <c r="E128" t="s">
        <v>205</v>
      </c>
      <c r="F128" t="s">
        <v>206</v>
      </c>
      <c r="G128">
        <v>2022</v>
      </c>
      <c r="H128" t="s">
        <v>789</v>
      </c>
      <c r="I128">
        <v>3</v>
      </c>
      <c r="J128" t="s">
        <v>207</v>
      </c>
      <c r="L128" t="s">
        <v>208</v>
      </c>
      <c r="N128" t="s">
        <v>209</v>
      </c>
      <c r="P128" t="s">
        <v>270</v>
      </c>
      <c r="Q128" t="s">
        <v>271</v>
      </c>
    </row>
    <row r="129" spans="1:18" x14ac:dyDescent="0.35">
      <c r="A129" t="s">
        <v>168</v>
      </c>
      <c r="B129" t="s">
        <v>266</v>
      </c>
      <c r="C129" t="s">
        <v>267</v>
      </c>
      <c r="D129" t="s">
        <v>204</v>
      </c>
      <c r="E129" t="s">
        <v>205</v>
      </c>
      <c r="F129" t="s">
        <v>206</v>
      </c>
      <c r="G129">
        <v>2023</v>
      </c>
      <c r="H129" t="s">
        <v>789</v>
      </c>
      <c r="I129">
        <v>3</v>
      </c>
      <c r="J129" t="s">
        <v>207</v>
      </c>
      <c r="L129" t="s">
        <v>208</v>
      </c>
      <c r="N129" t="s">
        <v>209</v>
      </c>
      <c r="P129" t="s">
        <v>270</v>
      </c>
      <c r="Q129" t="s">
        <v>271</v>
      </c>
    </row>
    <row r="130" spans="1:18" x14ac:dyDescent="0.35">
      <c r="A130" t="s">
        <v>168</v>
      </c>
      <c r="B130" t="s">
        <v>266</v>
      </c>
      <c r="C130" t="s">
        <v>267</v>
      </c>
      <c r="D130" t="s">
        <v>204</v>
      </c>
      <c r="E130" t="s">
        <v>205</v>
      </c>
      <c r="F130" t="s">
        <v>206</v>
      </c>
      <c r="G130">
        <v>2024</v>
      </c>
      <c r="H130" t="s">
        <v>187</v>
      </c>
      <c r="I130">
        <v>1</v>
      </c>
      <c r="J130" t="s">
        <v>207</v>
      </c>
      <c r="L130" t="s">
        <v>208</v>
      </c>
      <c r="N130" t="s">
        <v>209</v>
      </c>
      <c r="P130" t="s">
        <v>270</v>
      </c>
      <c r="Q130" t="s">
        <v>271</v>
      </c>
    </row>
    <row r="131" spans="1:18" x14ac:dyDescent="0.35">
      <c r="A131" t="s">
        <v>168</v>
      </c>
      <c r="B131" t="s">
        <v>266</v>
      </c>
      <c r="C131" t="s">
        <v>267</v>
      </c>
      <c r="D131" t="s">
        <v>204</v>
      </c>
      <c r="E131" t="s">
        <v>205</v>
      </c>
      <c r="F131" t="s">
        <v>206</v>
      </c>
      <c r="G131">
        <v>2025</v>
      </c>
      <c r="H131" t="s">
        <v>789</v>
      </c>
      <c r="I131">
        <v>3</v>
      </c>
      <c r="J131" t="s">
        <v>207</v>
      </c>
      <c r="L131" t="s">
        <v>208</v>
      </c>
      <c r="N131" t="s">
        <v>209</v>
      </c>
      <c r="P131" t="s">
        <v>270</v>
      </c>
      <c r="Q131" t="s">
        <v>271</v>
      </c>
    </row>
    <row r="132" spans="1:18" x14ac:dyDescent="0.35">
      <c r="A132" t="s">
        <v>350</v>
      </c>
      <c r="B132" t="s">
        <v>266</v>
      </c>
      <c r="C132" t="s">
        <v>267</v>
      </c>
      <c r="D132" t="s">
        <v>204</v>
      </c>
      <c r="E132" t="s">
        <v>384</v>
      </c>
      <c r="F132" t="s">
        <v>206</v>
      </c>
      <c r="G132">
        <v>2022</v>
      </c>
      <c r="H132" t="s">
        <v>789</v>
      </c>
      <c r="I132">
        <v>3</v>
      </c>
      <c r="J132" t="s">
        <v>385</v>
      </c>
      <c r="K132" t="s">
        <v>388</v>
      </c>
      <c r="L132" t="s">
        <v>366</v>
      </c>
      <c r="N132" t="s">
        <v>387</v>
      </c>
      <c r="P132" t="s">
        <v>270</v>
      </c>
      <c r="Q132" t="s">
        <v>271</v>
      </c>
    </row>
    <row r="133" spans="1:18" x14ac:dyDescent="0.35">
      <c r="A133" t="s">
        <v>546</v>
      </c>
      <c r="B133" t="s">
        <v>266</v>
      </c>
      <c r="C133" t="s">
        <v>267</v>
      </c>
      <c r="D133" t="s">
        <v>184</v>
      </c>
      <c r="E133" t="s">
        <v>185</v>
      </c>
      <c r="F133" t="s">
        <v>583</v>
      </c>
      <c r="G133" t="s">
        <v>584</v>
      </c>
      <c r="H133" t="s">
        <v>174</v>
      </c>
      <c r="I133">
        <v>2</v>
      </c>
      <c r="J133" t="s">
        <v>549</v>
      </c>
      <c r="K133" t="s">
        <v>550</v>
      </c>
      <c r="L133" t="s">
        <v>581</v>
      </c>
      <c r="M133">
        <v>52650</v>
      </c>
      <c r="N133" t="s">
        <v>573</v>
      </c>
      <c r="O133" t="s">
        <v>586</v>
      </c>
      <c r="P133" t="s">
        <v>270</v>
      </c>
      <c r="Q133" t="s">
        <v>271</v>
      </c>
      <c r="R133" t="s">
        <v>575</v>
      </c>
    </row>
    <row r="134" spans="1:18" x14ac:dyDescent="0.35">
      <c r="A134" t="s">
        <v>719</v>
      </c>
      <c r="B134" t="s">
        <v>266</v>
      </c>
      <c r="C134" t="s">
        <v>267</v>
      </c>
      <c r="D134" t="s">
        <v>171</v>
      </c>
      <c r="E134" t="s">
        <v>122</v>
      </c>
      <c r="F134" t="s">
        <v>171</v>
      </c>
      <c r="G134" t="s">
        <v>720</v>
      </c>
      <c r="H134" t="s">
        <v>729</v>
      </c>
      <c r="I134">
        <v>3</v>
      </c>
      <c r="J134" t="s">
        <v>238</v>
      </c>
      <c r="K134" t="s">
        <v>722</v>
      </c>
      <c r="L134" t="s">
        <v>728</v>
      </c>
      <c r="N134" t="s">
        <v>724</v>
      </c>
    </row>
    <row r="135" spans="1:18" x14ac:dyDescent="0.35">
      <c r="A135" t="s">
        <v>719</v>
      </c>
      <c r="B135" t="s">
        <v>266</v>
      </c>
      <c r="C135" t="s">
        <v>267</v>
      </c>
      <c r="D135" t="s">
        <v>204</v>
      </c>
      <c r="E135" t="s">
        <v>205</v>
      </c>
      <c r="F135" t="s">
        <v>206</v>
      </c>
      <c r="G135">
        <v>2022</v>
      </c>
      <c r="H135" t="s">
        <v>789</v>
      </c>
      <c r="I135">
        <v>3</v>
      </c>
      <c r="J135" t="s">
        <v>207</v>
      </c>
      <c r="L135" t="s">
        <v>208</v>
      </c>
      <c r="N135" t="s">
        <v>209</v>
      </c>
      <c r="P135" t="s">
        <v>270</v>
      </c>
      <c r="Q135" t="s">
        <v>271</v>
      </c>
    </row>
    <row r="136" spans="1:18" x14ac:dyDescent="0.35">
      <c r="A136" t="s">
        <v>719</v>
      </c>
      <c r="B136" t="s">
        <v>266</v>
      </c>
      <c r="C136" t="s">
        <v>267</v>
      </c>
      <c r="D136" t="s">
        <v>204</v>
      </c>
      <c r="E136" t="s">
        <v>205</v>
      </c>
      <c r="F136" t="s">
        <v>206</v>
      </c>
      <c r="G136">
        <v>2023</v>
      </c>
      <c r="H136" t="s">
        <v>789</v>
      </c>
      <c r="I136">
        <v>3</v>
      </c>
      <c r="J136" t="s">
        <v>207</v>
      </c>
      <c r="L136" t="s">
        <v>208</v>
      </c>
      <c r="N136" t="s">
        <v>209</v>
      </c>
      <c r="P136" t="s">
        <v>270</v>
      </c>
      <c r="Q136" t="s">
        <v>271</v>
      </c>
    </row>
    <row r="137" spans="1:18" x14ac:dyDescent="0.35">
      <c r="A137" t="s">
        <v>719</v>
      </c>
      <c r="B137" t="s">
        <v>266</v>
      </c>
      <c r="C137" t="s">
        <v>267</v>
      </c>
      <c r="D137" t="s">
        <v>204</v>
      </c>
      <c r="E137" t="s">
        <v>205</v>
      </c>
      <c r="F137" t="s">
        <v>206</v>
      </c>
      <c r="G137">
        <v>2024</v>
      </c>
      <c r="H137" t="s">
        <v>187</v>
      </c>
      <c r="I137">
        <v>1</v>
      </c>
      <c r="J137" t="s">
        <v>207</v>
      </c>
      <c r="L137" t="s">
        <v>208</v>
      </c>
      <c r="N137" t="s">
        <v>209</v>
      </c>
      <c r="P137" t="s">
        <v>270</v>
      </c>
      <c r="Q137" t="s">
        <v>271</v>
      </c>
    </row>
    <row r="138" spans="1:18" x14ac:dyDescent="0.35">
      <c r="A138" t="s">
        <v>719</v>
      </c>
      <c r="B138" t="s">
        <v>266</v>
      </c>
      <c r="C138" t="s">
        <v>267</v>
      </c>
      <c r="D138" t="s">
        <v>204</v>
      </c>
      <c r="E138" t="s">
        <v>205</v>
      </c>
      <c r="F138" t="s">
        <v>206</v>
      </c>
      <c r="G138">
        <v>2025</v>
      </c>
      <c r="H138" t="s">
        <v>789</v>
      </c>
      <c r="I138">
        <v>3</v>
      </c>
      <c r="J138" t="s">
        <v>207</v>
      </c>
      <c r="L138" t="s">
        <v>208</v>
      </c>
      <c r="N138" t="s">
        <v>209</v>
      </c>
      <c r="P138" t="s">
        <v>270</v>
      </c>
      <c r="Q138" t="s">
        <v>271</v>
      </c>
    </row>
    <row r="139" spans="1:18" x14ac:dyDescent="0.35">
      <c r="A139" t="s">
        <v>719</v>
      </c>
      <c r="B139" t="s">
        <v>266</v>
      </c>
      <c r="C139" t="s">
        <v>267</v>
      </c>
      <c r="D139" t="s">
        <v>184</v>
      </c>
      <c r="E139" t="s">
        <v>185</v>
      </c>
      <c r="G139" t="s">
        <v>201</v>
      </c>
      <c r="H139" t="s">
        <v>174</v>
      </c>
      <c r="I139">
        <v>2</v>
      </c>
      <c r="J139" t="s">
        <v>253</v>
      </c>
      <c r="K139" t="s">
        <v>268</v>
      </c>
      <c r="L139" t="s">
        <v>190</v>
      </c>
      <c r="M139" t="s">
        <v>269</v>
      </c>
      <c r="P139" t="s">
        <v>270</v>
      </c>
      <c r="Q139" t="s">
        <v>271</v>
      </c>
    </row>
    <row r="140" spans="1:18" x14ac:dyDescent="0.35">
      <c r="A140" t="s">
        <v>719</v>
      </c>
      <c r="B140" t="s">
        <v>296</v>
      </c>
      <c r="C140" t="s">
        <v>103</v>
      </c>
      <c r="D140" t="s">
        <v>171</v>
      </c>
      <c r="E140" t="s">
        <v>122</v>
      </c>
      <c r="F140" t="s">
        <v>171</v>
      </c>
      <c r="G140" t="s">
        <v>720</v>
      </c>
      <c r="H140" t="s">
        <v>729</v>
      </c>
      <c r="I140">
        <v>3</v>
      </c>
      <c r="J140" t="s">
        <v>754</v>
      </c>
      <c r="K140" t="s">
        <v>722</v>
      </c>
      <c r="L140" t="s">
        <v>728</v>
      </c>
      <c r="N140" t="s">
        <v>724</v>
      </c>
    </row>
    <row r="141" spans="1:18" x14ac:dyDescent="0.35">
      <c r="A141" t="s">
        <v>719</v>
      </c>
      <c r="B141" t="s">
        <v>296</v>
      </c>
      <c r="C141" t="s">
        <v>103</v>
      </c>
      <c r="D141" t="s">
        <v>171</v>
      </c>
      <c r="E141" t="s">
        <v>725</v>
      </c>
      <c r="F141" t="s">
        <v>171</v>
      </c>
      <c r="G141" t="s">
        <v>720</v>
      </c>
      <c r="H141" t="s">
        <v>729</v>
      </c>
      <c r="I141">
        <v>4</v>
      </c>
      <c r="J141" t="s">
        <v>755</v>
      </c>
      <c r="K141" t="s">
        <v>727</v>
      </c>
      <c r="L141" t="s">
        <v>740</v>
      </c>
      <c r="N141" t="s">
        <v>724</v>
      </c>
    </row>
    <row r="142" spans="1:18" x14ac:dyDescent="0.35">
      <c r="A142" t="s">
        <v>719</v>
      </c>
      <c r="B142" t="s">
        <v>169</v>
      </c>
      <c r="C142" t="s">
        <v>182</v>
      </c>
      <c r="D142" t="s">
        <v>171</v>
      </c>
      <c r="E142" t="s">
        <v>233</v>
      </c>
      <c r="F142" t="s">
        <v>199</v>
      </c>
      <c r="G142" t="s">
        <v>731</v>
      </c>
      <c r="H142" t="s">
        <v>729</v>
      </c>
      <c r="I142">
        <v>3</v>
      </c>
      <c r="J142" t="s">
        <v>732</v>
      </c>
      <c r="K142" t="s">
        <v>733</v>
      </c>
      <c r="L142" t="s">
        <v>734</v>
      </c>
      <c r="N142" t="s">
        <v>724</v>
      </c>
    </row>
    <row r="143" spans="1:18" x14ac:dyDescent="0.35">
      <c r="A143" t="s">
        <v>168</v>
      </c>
      <c r="B143" t="s">
        <v>169</v>
      </c>
      <c r="C143" t="s">
        <v>170</v>
      </c>
      <c r="D143" t="s">
        <v>171</v>
      </c>
      <c r="E143" t="s">
        <v>172</v>
      </c>
      <c r="G143" t="s">
        <v>173</v>
      </c>
      <c r="H143" t="s">
        <v>174</v>
      </c>
      <c r="I143">
        <v>2</v>
      </c>
      <c r="J143" t="s">
        <v>175</v>
      </c>
      <c r="K143" t="s">
        <v>176</v>
      </c>
      <c r="N143" t="s">
        <v>177</v>
      </c>
      <c r="P143" t="s">
        <v>178</v>
      </c>
      <c r="Q143" t="s">
        <v>179</v>
      </c>
    </row>
    <row r="144" spans="1:18" x14ac:dyDescent="0.35">
      <c r="A144" t="s">
        <v>638</v>
      </c>
      <c r="B144" t="s">
        <v>169</v>
      </c>
      <c r="C144" t="s">
        <v>170</v>
      </c>
      <c r="D144" t="s">
        <v>184</v>
      </c>
      <c r="E144" t="s">
        <v>665</v>
      </c>
      <c r="F144" t="s">
        <v>669</v>
      </c>
      <c r="G144" t="s">
        <v>667</v>
      </c>
      <c r="H144" t="s">
        <v>211</v>
      </c>
      <c r="I144">
        <v>3</v>
      </c>
      <c r="J144" t="s">
        <v>670</v>
      </c>
      <c r="K144" t="s">
        <v>671</v>
      </c>
      <c r="L144" t="s">
        <v>366</v>
      </c>
      <c r="M144">
        <v>31443.790117081</v>
      </c>
      <c r="N144" t="s">
        <v>659</v>
      </c>
      <c r="O144" t="s">
        <v>672</v>
      </c>
      <c r="P144" t="s">
        <v>178</v>
      </c>
      <c r="Q144" t="s">
        <v>179</v>
      </c>
    </row>
    <row r="145" spans="1:17" x14ac:dyDescent="0.35">
      <c r="A145" t="s">
        <v>719</v>
      </c>
      <c r="B145" t="s">
        <v>169</v>
      </c>
      <c r="C145" t="s">
        <v>170</v>
      </c>
      <c r="D145" t="s">
        <v>171</v>
      </c>
      <c r="E145" t="s">
        <v>172</v>
      </c>
      <c r="F145" t="s">
        <v>171</v>
      </c>
      <c r="G145" t="s">
        <v>173</v>
      </c>
      <c r="H145" t="s">
        <v>174</v>
      </c>
      <c r="I145">
        <v>2</v>
      </c>
      <c r="J145" t="s">
        <v>721</v>
      </c>
      <c r="K145" t="s">
        <v>722</v>
      </c>
      <c r="L145" t="s">
        <v>723</v>
      </c>
      <c r="N145" t="s">
        <v>177</v>
      </c>
      <c r="P145" t="s">
        <v>178</v>
      </c>
      <c r="Q145" t="s">
        <v>179</v>
      </c>
    </row>
    <row r="146" spans="1:17" x14ac:dyDescent="0.35">
      <c r="A146" t="s">
        <v>168</v>
      </c>
      <c r="B146" t="s">
        <v>169</v>
      </c>
      <c r="C146" t="s">
        <v>180</v>
      </c>
      <c r="D146" t="s">
        <v>171</v>
      </c>
      <c r="E146" t="s">
        <v>172</v>
      </c>
      <c r="G146" t="s">
        <v>173</v>
      </c>
      <c r="H146" t="s">
        <v>174</v>
      </c>
      <c r="I146">
        <v>2</v>
      </c>
      <c r="J146" t="s">
        <v>175</v>
      </c>
      <c r="K146" t="s">
        <v>176</v>
      </c>
      <c r="N146" t="s">
        <v>177</v>
      </c>
      <c r="P146" t="s">
        <v>178</v>
      </c>
      <c r="Q146" t="s">
        <v>181</v>
      </c>
    </row>
    <row r="147" spans="1:17" x14ac:dyDescent="0.35">
      <c r="A147" t="s">
        <v>638</v>
      </c>
      <c r="B147" t="s">
        <v>169</v>
      </c>
      <c r="C147" t="s">
        <v>180</v>
      </c>
      <c r="D147" t="s">
        <v>184</v>
      </c>
      <c r="E147" t="s">
        <v>665</v>
      </c>
      <c r="F147" t="s">
        <v>669</v>
      </c>
      <c r="G147" t="s">
        <v>667</v>
      </c>
      <c r="H147" t="s">
        <v>427</v>
      </c>
      <c r="I147">
        <v>2</v>
      </c>
      <c r="J147" t="s">
        <v>670</v>
      </c>
      <c r="K147" t="s">
        <v>671</v>
      </c>
      <c r="L147" t="s">
        <v>366</v>
      </c>
      <c r="M147">
        <v>23682.188474994229</v>
      </c>
      <c r="N147" t="s">
        <v>659</v>
      </c>
      <c r="O147" t="s">
        <v>672</v>
      </c>
      <c r="P147" t="s">
        <v>178</v>
      </c>
      <c r="Q147" t="s">
        <v>181</v>
      </c>
    </row>
    <row r="148" spans="1:17" x14ac:dyDescent="0.35">
      <c r="A148" t="s">
        <v>719</v>
      </c>
      <c r="B148" t="s">
        <v>169</v>
      </c>
      <c r="C148" t="s">
        <v>180</v>
      </c>
      <c r="D148" t="s">
        <v>171</v>
      </c>
      <c r="E148" t="s">
        <v>172</v>
      </c>
      <c r="F148" t="s">
        <v>171</v>
      </c>
      <c r="G148" t="s">
        <v>720</v>
      </c>
      <c r="H148" t="s">
        <v>174</v>
      </c>
      <c r="I148">
        <v>2</v>
      </c>
      <c r="J148" t="s">
        <v>721</v>
      </c>
      <c r="K148" t="s">
        <v>722</v>
      </c>
      <c r="L148" t="s">
        <v>723</v>
      </c>
      <c r="N148" t="s">
        <v>724</v>
      </c>
    </row>
    <row r="149" spans="1:17" x14ac:dyDescent="0.35">
      <c r="A149" t="s">
        <v>719</v>
      </c>
      <c r="B149" t="s">
        <v>169</v>
      </c>
      <c r="C149" t="s">
        <v>180</v>
      </c>
      <c r="D149" t="s">
        <v>171</v>
      </c>
      <c r="E149" t="s">
        <v>725</v>
      </c>
      <c r="F149" t="s">
        <v>171</v>
      </c>
      <c r="G149" t="s">
        <v>720</v>
      </c>
      <c r="H149" t="s">
        <v>174</v>
      </c>
      <c r="I149">
        <v>3</v>
      </c>
      <c r="J149" t="s">
        <v>726</v>
      </c>
      <c r="K149" t="s">
        <v>727</v>
      </c>
      <c r="L149" t="s">
        <v>728</v>
      </c>
      <c r="N149" t="s">
        <v>724</v>
      </c>
    </row>
    <row r="150" spans="1:17" x14ac:dyDescent="0.35">
      <c r="A150" t="s">
        <v>719</v>
      </c>
      <c r="B150" t="s">
        <v>169</v>
      </c>
      <c r="C150" t="s">
        <v>180</v>
      </c>
      <c r="D150" t="s">
        <v>171</v>
      </c>
      <c r="E150" t="s">
        <v>172</v>
      </c>
      <c r="F150" t="s">
        <v>171</v>
      </c>
      <c r="G150" t="s">
        <v>173</v>
      </c>
      <c r="H150" t="s">
        <v>174</v>
      </c>
      <c r="I150">
        <v>2</v>
      </c>
      <c r="J150" t="s">
        <v>721</v>
      </c>
      <c r="K150" t="s">
        <v>722</v>
      </c>
      <c r="L150" t="s">
        <v>723</v>
      </c>
      <c r="N150" t="s">
        <v>177</v>
      </c>
      <c r="P150" t="s">
        <v>178</v>
      </c>
      <c r="Q150" t="s">
        <v>181</v>
      </c>
    </row>
    <row r="151" spans="1:17" x14ac:dyDescent="0.35">
      <c r="A151" t="s">
        <v>168</v>
      </c>
      <c r="B151" t="s">
        <v>169</v>
      </c>
      <c r="C151" t="s">
        <v>182</v>
      </c>
      <c r="D151" t="s">
        <v>171</v>
      </c>
      <c r="E151" t="s">
        <v>172</v>
      </c>
      <c r="G151" t="s">
        <v>173</v>
      </c>
      <c r="H151" t="s">
        <v>174</v>
      </c>
      <c r="I151">
        <v>2</v>
      </c>
      <c r="J151" t="s">
        <v>175</v>
      </c>
      <c r="K151" t="s">
        <v>176</v>
      </c>
      <c r="N151" t="s">
        <v>177</v>
      </c>
      <c r="P151" t="s">
        <v>178</v>
      </c>
      <c r="Q151" t="s">
        <v>183</v>
      </c>
    </row>
    <row r="152" spans="1:17" x14ac:dyDescent="0.35">
      <c r="A152" t="s">
        <v>168</v>
      </c>
      <c r="B152" t="s">
        <v>169</v>
      </c>
      <c r="C152" t="s">
        <v>182</v>
      </c>
      <c r="D152" t="s">
        <v>184</v>
      </c>
      <c r="E152" t="s">
        <v>185</v>
      </c>
      <c r="G152" t="s">
        <v>186</v>
      </c>
      <c r="H152" t="s">
        <v>187</v>
      </c>
      <c r="I152">
        <v>1</v>
      </c>
      <c r="J152" t="s">
        <v>188</v>
      </c>
      <c r="K152" t="s">
        <v>189</v>
      </c>
      <c r="L152" t="s">
        <v>190</v>
      </c>
      <c r="O152" t="s">
        <v>191</v>
      </c>
      <c r="P152" t="s">
        <v>178</v>
      </c>
      <c r="Q152" t="s">
        <v>183</v>
      </c>
    </row>
    <row r="153" spans="1:17" x14ac:dyDescent="0.35">
      <c r="A153" t="s">
        <v>638</v>
      </c>
      <c r="B153" t="s">
        <v>169</v>
      </c>
      <c r="C153" t="s">
        <v>182</v>
      </c>
      <c r="D153" t="s">
        <v>184</v>
      </c>
      <c r="E153" t="s">
        <v>665</v>
      </c>
      <c r="F153" t="s">
        <v>669</v>
      </c>
      <c r="G153" t="s">
        <v>667</v>
      </c>
      <c r="H153" t="s">
        <v>211</v>
      </c>
      <c r="I153">
        <v>3</v>
      </c>
      <c r="J153" t="s">
        <v>670</v>
      </c>
      <c r="K153" t="s">
        <v>671</v>
      </c>
      <c r="L153" t="s">
        <v>366</v>
      </c>
      <c r="M153">
        <v>71789.651463121001</v>
      </c>
      <c r="N153" t="s">
        <v>659</v>
      </c>
      <c r="O153" t="s">
        <v>672</v>
      </c>
      <c r="P153" t="s">
        <v>178</v>
      </c>
      <c r="Q153" t="s">
        <v>183</v>
      </c>
    </row>
    <row r="154" spans="1:17" x14ac:dyDescent="0.35">
      <c r="A154" t="s">
        <v>719</v>
      </c>
      <c r="B154" t="s">
        <v>169</v>
      </c>
      <c r="C154" t="s">
        <v>182</v>
      </c>
      <c r="D154" t="s">
        <v>171</v>
      </c>
      <c r="E154" t="s">
        <v>172</v>
      </c>
      <c r="F154" t="s">
        <v>171</v>
      </c>
      <c r="G154" t="s">
        <v>720</v>
      </c>
      <c r="H154" t="s">
        <v>174</v>
      </c>
      <c r="I154">
        <v>2</v>
      </c>
      <c r="J154" t="s">
        <v>721</v>
      </c>
      <c r="K154" t="s">
        <v>722</v>
      </c>
      <c r="L154" t="s">
        <v>723</v>
      </c>
      <c r="N154" t="s">
        <v>724</v>
      </c>
    </row>
    <row r="155" spans="1:17" x14ac:dyDescent="0.35">
      <c r="A155" t="s">
        <v>719</v>
      </c>
      <c r="B155" t="s">
        <v>169</v>
      </c>
      <c r="C155" t="s">
        <v>182</v>
      </c>
      <c r="D155" t="s">
        <v>171</v>
      </c>
      <c r="E155" t="s">
        <v>725</v>
      </c>
      <c r="F155" t="s">
        <v>171</v>
      </c>
      <c r="G155" t="s">
        <v>720</v>
      </c>
      <c r="H155" t="s">
        <v>174</v>
      </c>
      <c r="I155">
        <v>3</v>
      </c>
      <c r="J155" t="s">
        <v>726</v>
      </c>
      <c r="K155" t="s">
        <v>727</v>
      </c>
      <c r="L155" t="s">
        <v>728</v>
      </c>
      <c r="N155" t="s">
        <v>724</v>
      </c>
    </row>
    <row r="156" spans="1:17" x14ac:dyDescent="0.35">
      <c r="A156" t="s">
        <v>719</v>
      </c>
      <c r="B156" t="s">
        <v>169</v>
      </c>
      <c r="C156" t="s">
        <v>182</v>
      </c>
      <c r="D156" t="s">
        <v>171</v>
      </c>
      <c r="E156" t="s">
        <v>122</v>
      </c>
      <c r="F156" t="s">
        <v>171</v>
      </c>
      <c r="G156" t="s">
        <v>720</v>
      </c>
      <c r="H156" t="s">
        <v>729</v>
      </c>
      <c r="I156">
        <v>3</v>
      </c>
      <c r="J156" t="s">
        <v>730</v>
      </c>
      <c r="K156" t="s">
        <v>722</v>
      </c>
      <c r="L156" t="s">
        <v>728</v>
      </c>
      <c r="N156" t="s">
        <v>724</v>
      </c>
    </row>
    <row r="157" spans="1:17" x14ac:dyDescent="0.35">
      <c r="A157" t="s">
        <v>719</v>
      </c>
      <c r="B157" t="s">
        <v>169</v>
      </c>
      <c r="C157" t="s">
        <v>182</v>
      </c>
      <c r="D157" t="s">
        <v>171</v>
      </c>
      <c r="E157" t="s">
        <v>172</v>
      </c>
      <c r="F157" t="s">
        <v>171</v>
      </c>
      <c r="G157" t="s">
        <v>173</v>
      </c>
      <c r="H157" t="s">
        <v>174</v>
      </c>
      <c r="I157">
        <v>2</v>
      </c>
      <c r="J157" t="s">
        <v>721</v>
      </c>
      <c r="K157" t="s">
        <v>722</v>
      </c>
      <c r="L157" t="s">
        <v>723</v>
      </c>
      <c r="N157" t="s">
        <v>177</v>
      </c>
      <c r="P157" t="s">
        <v>178</v>
      </c>
      <c r="Q157" t="s">
        <v>183</v>
      </c>
    </row>
    <row r="158" spans="1:17" x14ac:dyDescent="0.35">
      <c r="A158" t="s">
        <v>719</v>
      </c>
      <c r="B158" t="s">
        <v>169</v>
      </c>
      <c r="C158" t="s">
        <v>182</v>
      </c>
      <c r="D158" t="s">
        <v>184</v>
      </c>
      <c r="E158" t="s">
        <v>185</v>
      </c>
      <c r="G158" t="s">
        <v>186</v>
      </c>
      <c r="H158" t="s">
        <v>187</v>
      </c>
      <c r="I158">
        <v>1</v>
      </c>
      <c r="J158" t="s">
        <v>188</v>
      </c>
      <c r="K158" t="s">
        <v>189</v>
      </c>
      <c r="L158" t="s">
        <v>190</v>
      </c>
      <c r="O158" t="s">
        <v>191</v>
      </c>
      <c r="P158" t="s">
        <v>178</v>
      </c>
      <c r="Q158" t="s">
        <v>183</v>
      </c>
    </row>
    <row r="159" spans="1:17" x14ac:dyDescent="0.35">
      <c r="A159" t="s">
        <v>168</v>
      </c>
      <c r="B159" t="s">
        <v>261</v>
      </c>
      <c r="C159" t="s">
        <v>88</v>
      </c>
      <c r="D159" t="s">
        <v>204</v>
      </c>
      <c r="E159" t="s">
        <v>205</v>
      </c>
      <c r="F159" t="s">
        <v>206</v>
      </c>
      <c r="G159">
        <v>2022</v>
      </c>
      <c r="H159" t="s">
        <v>789</v>
      </c>
      <c r="I159">
        <v>3</v>
      </c>
      <c r="J159" t="s">
        <v>207</v>
      </c>
      <c r="L159" t="s">
        <v>208</v>
      </c>
      <c r="N159" t="s">
        <v>209</v>
      </c>
      <c r="P159" t="s">
        <v>262</v>
      </c>
      <c r="Q159" t="s">
        <v>264</v>
      </c>
    </row>
    <row r="160" spans="1:17" x14ac:dyDescent="0.35">
      <c r="A160" t="s">
        <v>168</v>
      </c>
      <c r="B160" t="s">
        <v>261</v>
      </c>
      <c r="C160" t="s">
        <v>88</v>
      </c>
      <c r="D160" t="s">
        <v>204</v>
      </c>
      <c r="E160" t="s">
        <v>205</v>
      </c>
      <c r="F160" t="s">
        <v>206</v>
      </c>
      <c r="G160">
        <v>2023</v>
      </c>
      <c r="H160" t="s">
        <v>789</v>
      </c>
      <c r="I160">
        <v>3</v>
      </c>
      <c r="J160" t="s">
        <v>207</v>
      </c>
      <c r="L160" t="s">
        <v>208</v>
      </c>
      <c r="N160" t="s">
        <v>209</v>
      </c>
      <c r="P160" t="s">
        <v>262</v>
      </c>
      <c r="Q160" t="s">
        <v>264</v>
      </c>
    </row>
    <row r="161" spans="1:18" x14ac:dyDescent="0.35">
      <c r="A161" t="s">
        <v>168</v>
      </c>
      <c r="B161" t="s">
        <v>261</v>
      </c>
      <c r="C161" t="s">
        <v>88</v>
      </c>
      <c r="D161" t="s">
        <v>204</v>
      </c>
      <c r="E161" t="s">
        <v>205</v>
      </c>
      <c r="F161" t="s">
        <v>206</v>
      </c>
      <c r="G161">
        <v>2024</v>
      </c>
      <c r="H161" t="s">
        <v>789</v>
      </c>
      <c r="I161">
        <v>3</v>
      </c>
      <c r="J161" t="s">
        <v>207</v>
      </c>
      <c r="L161" t="s">
        <v>208</v>
      </c>
      <c r="N161" t="s">
        <v>209</v>
      </c>
      <c r="P161" t="s">
        <v>262</v>
      </c>
      <c r="Q161" t="s">
        <v>264</v>
      </c>
    </row>
    <row r="162" spans="1:18" x14ac:dyDescent="0.35">
      <c r="A162" t="s">
        <v>317</v>
      </c>
      <c r="B162" t="s">
        <v>261</v>
      </c>
      <c r="C162" t="s">
        <v>88</v>
      </c>
      <c r="D162" t="s">
        <v>184</v>
      </c>
      <c r="E162" t="s">
        <v>185</v>
      </c>
      <c r="F162" t="s">
        <v>333</v>
      </c>
      <c r="G162">
        <v>2024</v>
      </c>
      <c r="H162" t="s">
        <v>211</v>
      </c>
      <c r="I162">
        <v>3</v>
      </c>
      <c r="J162" t="s">
        <v>334</v>
      </c>
      <c r="K162" t="s">
        <v>335</v>
      </c>
      <c r="L162" t="s">
        <v>336</v>
      </c>
      <c r="M162">
        <v>42075</v>
      </c>
      <c r="N162" t="s">
        <v>337</v>
      </c>
      <c r="P162" t="s">
        <v>262</v>
      </c>
      <c r="Q162" t="s">
        <v>264</v>
      </c>
    </row>
    <row r="163" spans="1:18" x14ac:dyDescent="0.35">
      <c r="A163" t="s">
        <v>350</v>
      </c>
      <c r="B163" t="s">
        <v>261</v>
      </c>
      <c r="C163" t="s">
        <v>88</v>
      </c>
      <c r="D163" t="s">
        <v>204</v>
      </c>
      <c r="E163" t="s">
        <v>384</v>
      </c>
      <c r="F163" t="s">
        <v>206</v>
      </c>
      <c r="G163">
        <v>2022</v>
      </c>
      <c r="H163" t="s">
        <v>187</v>
      </c>
      <c r="I163">
        <v>1</v>
      </c>
      <c r="J163" t="s">
        <v>385</v>
      </c>
      <c r="K163" t="s">
        <v>388</v>
      </c>
      <c r="L163" t="s">
        <v>366</v>
      </c>
      <c r="N163" t="s">
        <v>387</v>
      </c>
      <c r="P163" t="s">
        <v>262</v>
      </c>
      <c r="Q163" t="s">
        <v>264</v>
      </c>
    </row>
    <row r="164" spans="1:18" x14ac:dyDescent="0.35">
      <c r="A164" t="s">
        <v>350</v>
      </c>
      <c r="B164" t="s">
        <v>261</v>
      </c>
      <c r="C164" t="s">
        <v>88</v>
      </c>
      <c r="D164" t="s">
        <v>204</v>
      </c>
      <c r="E164" t="s">
        <v>384</v>
      </c>
      <c r="F164" t="s">
        <v>206</v>
      </c>
      <c r="G164">
        <v>2023</v>
      </c>
      <c r="H164" t="s">
        <v>789</v>
      </c>
      <c r="I164">
        <v>3</v>
      </c>
      <c r="J164" t="s">
        <v>385</v>
      </c>
      <c r="K164" t="s">
        <v>388</v>
      </c>
      <c r="L164" t="s">
        <v>366</v>
      </c>
      <c r="N164" t="s">
        <v>407</v>
      </c>
      <c r="P164" t="s">
        <v>262</v>
      </c>
      <c r="Q164" t="s">
        <v>264</v>
      </c>
    </row>
    <row r="165" spans="1:18" x14ac:dyDescent="0.35">
      <c r="A165" t="s">
        <v>350</v>
      </c>
      <c r="B165" t="s">
        <v>261</v>
      </c>
      <c r="C165" t="s">
        <v>88</v>
      </c>
      <c r="D165" t="s">
        <v>204</v>
      </c>
      <c r="E165" t="s">
        <v>384</v>
      </c>
      <c r="F165" t="s">
        <v>206</v>
      </c>
      <c r="G165">
        <v>2024</v>
      </c>
      <c r="H165" t="s">
        <v>187</v>
      </c>
      <c r="I165">
        <v>1</v>
      </c>
      <c r="J165" t="s">
        <v>385</v>
      </c>
      <c r="K165" t="s">
        <v>415</v>
      </c>
      <c r="L165" t="s">
        <v>366</v>
      </c>
      <c r="N165" t="s">
        <v>387</v>
      </c>
      <c r="P165" t="s">
        <v>262</v>
      </c>
      <c r="Q165" t="s">
        <v>264</v>
      </c>
    </row>
    <row r="166" spans="1:18" x14ac:dyDescent="0.35">
      <c r="A166" t="s">
        <v>546</v>
      </c>
      <c r="B166" t="s">
        <v>261</v>
      </c>
      <c r="C166" t="s">
        <v>88</v>
      </c>
      <c r="D166" t="s">
        <v>184</v>
      </c>
      <c r="E166" t="s">
        <v>185</v>
      </c>
      <c r="F166" t="s">
        <v>580</v>
      </c>
      <c r="G166" t="s">
        <v>572</v>
      </c>
      <c r="H166" t="s">
        <v>174</v>
      </c>
      <c r="I166">
        <v>2</v>
      </c>
      <c r="J166" t="s">
        <v>549</v>
      </c>
      <c r="K166" t="s">
        <v>550</v>
      </c>
      <c r="L166" t="s">
        <v>581</v>
      </c>
      <c r="M166">
        <v>29040</v>
      </c>
      <c r="N166" t="s">
        <v>573</v>
      </c>
      <c r="O166" t="s">
        <v>608</v>
      </c>
      <c r="P166" t="s">
        <v>262</v>
      </c>
      <c r="Q166" t="s">
        <v>264</v>
      </c>
      <c r="R166" t="s">
        <v>575</v>
      </c>
    </row>
    <row r="167" spans="1:18" x14ac:dyDescent="0.35">
      <c r="A167" t="s">
        <v>546</v>
      </c>
      <c r="B167" t="s">
        <v>261</v>
      </c>
      <c r="C167" t="s">
        <v>88</v>
      </c>
      <c r="D167" t="s">
        <v>184</v>
      </c>
      <c r="E167" t="s">
        <v>185</v>
      </c>
      <c r="F167" t="s">
        <v>580</v>
      </c>
      <c r="G167" t="s">
        <v>572</v>
      </c>
      <c r="H167" t="s">
        <v>174</v>
      </c>
      <c r="I167">
        <v>2</v>
      </c>
      <c r="J167" t="s">
        <v>549</v>
      </c>
      <c r="K167" t="s">
        <v>550</v>
      </c>
      <c r="L167" t="s">
        <v>581</v>
      </c>
      <c r="M167">
        <v>81582</v>
      </c>
      <c r="N167" t="s">
        <v>573</v>
      </c>
      <c r="O167" t="s">
        <v>609</v>
      </c>
      <c r="P167" t="s">
        <v>262</v>
      </c>
      <c r="Q167" t="s">
        <v>264</v>
      </c>
      <c r="R167" t="s">
        <v>575</v>
      </c>
    </row>
    <row r="168" spans="1:18" x14ac:dyDescent="0.35">
      <c r="A168" t="s">
        <v>137</v>
      </c>
      <c r="B168" t="s">
        <v>261</v>
      </c>
      <c r="C168" t="s">
        <v>88</v>
      </c>
      <c r="D168" t="s">
        <v>184</v>
      </c>
      <c r="E168" t="s">
        <v>185</v>
      </c>
      <c r="F168" t="s">
        <v>333</v>
      </c>
      <c r="G168">
        <v>2024</v>
      </c>
      <c r="H168" t="s">
        <v>211</v>
      </c>
      <c r="I168">
        <v>3</v>
      </c>
      <c r="J168" t="s">
        <v>334</v>
      </c>
      <c r="K168" t="s">
        <v>335</v>
      </c>
      <c r="L168" t="s">
        <v>336</v>
      </c>
      <c r="M168">
        <v>42075</v>
      </c>
      <c r="N168" t="s">
        <v>337</v>
      </c>
      <c r="P168" t="s">
        <v>262</v>
      </c>
      <c r="Q168" t="s">
        <v>264</v>
      </c>
    </row>
    <row r="169" spans="1:18" x14ac:dyDescent="0.35">
      <c r="A169" t="s">
        <v>719</v>
      </c>
      <c r="B169" t="s">
        <v>261</v>
      </c>
      <c r="C169" t="s">
        <v>88</v>
      </c>
      <c r="D169" t="s">
        <v>204</v>
      </c>
      <c r="E169" t="s">
        <v>205</v>
      </c>
      <c r="F169" t="s">
        <v>206</v>
      </c>
      <c r="G169">
        <v>2022</v>
      </c>
      <c r="H169" t="s">
        <v>789</v>
      </c>
      <c r="I169">
        <v>3</v>
      </c>
      <c r="J169" t="s">
        <v>207</v>
      </c>
      <c r="L169" t="s">
        <v>208</v>
      </c>
      <c r="N169" t="s">
        <v>209</v>
      </c>
      <c r="P169" t="s">
        <v>262</v>
      </c>
      <c r="Q169" t="s">
        <v>264</v>
      </c>
    </row>
    <row r="170" spans="1:18" x14ac:dyDescent="0.35">
      <c r="A170" t="s">
        <v>719</v>
      </c>
      <c r="B170" t="s">
        <v>261</v>
      </c>
      <c r="C170" t="s">
        <v>88</v>
      </c>
      <c r="D170" t="s">
        <v>204</v>
      </c>
      <c r="E170" t="s">
        <v>205</v>
      </c>
      <c r="F170" t="s">
        <v>206</v>
      </c>
      <c r="G170">
        <v>2023</v>
      </c>
      <c r="H170" t="s">
        <v>789</v>
      </c>
      <c r="I170">
        <v>3</v>
      </c>
      <c r="J170" t="s">
        <v>207</v>
      </c>
      <c r="L170" t="s">
        <v>208</v>
      </c>
      <c r="N170" t="s">
        <v>209</v>
      </c>
      <c r="P170" t="s">
        <v>262</v>
      </c>
      <c r="Q170" t="s">
        <v>264</v>
      </c>
    </row>
    <row r="171" spans="1:18" x14ac:dyDescent="0.35">
      <c r="A171" t="s">
        <v>719</v>
      </c>
      <c r="B171" t="s">
        <v>261</v>
      </c>
      <c r="C171" t="s">
        <v>88</v>
      </c>
      <c r="D171" t="s">
        <v>204</v>
      </c>
      <c r="E171" t="s">
        <v>205</v>
      </c>
      <c r="F171" t="s">
        <v>206</v>
      </c>
      <c r="G171">
        <v>2024</v>
      </c>
      <c r="H171" t="s">
        <v>789</v>
      </c>
      <c r="I171">
        <v>3</v>
      </c>
      <c r="J171" t="s">
        <v>207</v>
      </c>
      <c r="L171" t="s">
        <v>208</v>
      </c>
      <c r="N171" t="s">
        <v>209</v>
      </c>
      <c r="P171" t="s">
        <v>262</v>
      </c>
      <c r="Q171" t="s">
        <v>264</v>
      </c>
    </row>
    <row r="172" spans="1:18" x14ac:dyDescent="0.35">
      <c r="A172" t="s">
        <v>168</v>
      </c>
      <c r="B172" t="s">
        <v>73</v>
      </c>
      <c r="C172" t="s">
        <v>72</v>
      </c>
      <c r="D172" t="s">
        <v>184</v>
      </c>
      <c r="E172" t="s">
        <v>185</v>
      </c>
      <c r="G172" t="s">
        <v>201</v>
      </c>
      <c r="H172" t="s">
        <v>211</v>
      </c>
      <c r="I172">
        <v>3</v>
      </c>
      <c r="J172" t="s">
        <v>214</v>
      </c>
      <c r="K172" t="s">
        <v>222</v>
      </c>
      <c r="L172" t="s">
        <v>190</v>
      </c>
      <c r="M172" t="s">
        <v>224</v>
      </c>
      <c r="P172" t="s">
        <v>218</v>
      </c>
      <c r="Q172" t="s">
        <v>225</v>
      </c>
    </row>
    <row r="173" spans="1:18" x14ac:dyDescent="0.35">
      <c r="A173" t="s">
        <v>719</v>
      </c>
      <c r="B173" t="s">
        <v>73</v>
      </c>
      <c r="C173" t="s">
        <v>72</v>
      </c>
      <c r="D173" t="s">
        <v>184</v>
      </c>
      <c r="E173" t="s">
        <v>185</v>
      </c>
      <c r="G173" t="s">
        <v>201</v>
      </c>
      <c r="H173" t="s">
        <v>211</v>
      </c>
      <c r="I173">
        <v>3</v>
      </c>
      <c r="J173" t="s">
        <v>214</v>
      </c>
      <c r="K173" t="s">
        <v>222</v>
      </c>
      <c r="L173" t="s">
        <v>190</v>
      </c>
      <c r="M173" t="s">
        <v>224</v>
      </c>
      <c r="P173" t="s">
        <v>218</v>
      </c>
      <c r="Q173" t="s">
        <v>225</v>
      </c>
    </row>
    <row r="174" spans="1:18" x14ac:dyDescent="0.35">
      <c r="A174" t="s">
        <v>168</v>
      </c>
      <c r="B174" t="s">
        <v>192</v>
      </c>
      <c r="C174" t="s">
        <v>60</v>
      </c>
      <c r="D174" t="s">
        <v>184</v>
      </c>
      <c r="E174" t="s">
        <v>185</v>
      </c>
      <c r="G174" t="s">
        <v>193</v>
      </c>
      <c r="H174" t="s">
        <v>174</v>
      </c>
      <c r="I174">
        <v>2</v>
      </c>
      <c r="J174" t="s">
        <v>194</v>
      </c>
      <c r="K174" t="s">
        <v>195</v>
      </c>
      <c r="L174" t="s">
        <v>190</v>
      </c>
      <c r="M174" t="s">
        <v>196</v>
      </c>
      <c r="P174" t="s">
        <v>197</v>
      </c>
      <c r="Q174" t="s">
        <v>198</v>
      </c>
    </row>
    <row r="175" spans="1:18" x14ac:dyDescent="0.35">
      <c r="A175" t="s">
        <v>168</v>
      </c>
      <c r="B175" t="s">
        <v>192</v>
      </c>
      <c r="C175" t="s">
        <v>60</v>
      </c>
      <c r="D175" t="s">
        <v>171</v>
      </c>
      <c r="E175" t="s">
        <v>172</v>
      </c>
      <c r="F175" t="s">
        <v>199</v>
      </c>
      <c r="G175" t="s">
        <v>173</v>
      </c>
      <c r="H175" t="s">
        <v>174</v>
      </c>
      <c r="I175">
        <v>2</v>
      </c>
      <c r="J175" t="s">
        <v>175</v>
      </c>
      <c r="K175" t="s">
        <v>176</v>
      </c>
      <c r="M175" t="s">
        <v>200</v>
      </c>
      <c r="N175" t="s">
        <v>177</v>
      </c>
      <c r="P175" t="s">
        <v>197</v>
      </c>
      <c r="Q175" t="s">
        <v>198</v>
      </c>
    </row>
    <row r="176" spans="1:18" x14ac:dyDescent="0.35">
      <c r="A176" t="s">
        <v>546</v>
      </c>
      <c r="B176" t="s">
        <v>192</v>
      </c>
      <c r="C176" t="s">
        <v>60</v>
      </c>
      <c r="D176" t="s">
        <v>204</v>
      </c>
      <c r="E176" t="s">
        <v>185</v>
      </c>
      <c r="F176" t="s">
        <v>547</v>
      </c>
      <c r="G176">
        <v>45536</v>
      </c>
      <c r="H176" t="s">
        <v>174</v>
      </c>
      <c r="I176">
        <v>2</v>
      </c>
      <c r="J176" t="s">
        <v>549</v>
      </c>
      <c r="K176" t="s">
        <v>550</v>
      </c>
      <c r="L176" t="s">
        <v>551</v>
      </c>
      <c r="M176">
        <v>12975</v>
      </c>
      <c r="N176" t="s">
        <v>552</v>
      </c>
      <c r="O176" t="s">
        <v>610</v>
      </c>
      <c r="P176" t="s">
        <v>197</v>
      </c>
      <c r="Q176" t="s">
        <v>198</v>
      </c>
      <c r="R176" t="s">
        <v>575</v>
      </c>
    </row>
    <row r="177" spans="1:17" x14ac:dyDescent="0.35">
      <c r="A177" t="s">
        <v>638</v>
      </c>
      <c r="B177" t="s">
        <v>192</v>
      </c>
      <c r="C177" t="s">
        <v>60</v>
      </c>
      <c r="D177" t="s">
        <v>184</v>
      </c>
      <c r="E177" t="s">
        <v>684</v>
      </c>
      <c r="F177" t="s">
        <v>709</v>
      </c>
      <c r="G177" t="s">
        <v>667</v>
      </c>
      <c r="H177" t="s">
        <v>700</v>
      </c>
      <c r="I177">
        <v>3</v>
      </c>
      <c r="J177" t="s">
        <v>334</v>
      </c>
      <c r="K177" t="s">
        <v>710</v>
      </c>
      <c r="L177" t="s">
        <v>366</v>
      </c>
      <c r="M177">
        <v>82145.169270449027</v>
      </c>
      <c r="N177" t="s">
        <v>655</v>
      </c>
      <c r="O177" t="s">
        <v>711</v>
      </c>
      <c r="P177" t="s">
        <v>197</v>
      </c>
      <c r="Q177" t="s">
        <v>198</v>
      </c>
    </row>
    <row r="178" spans="1:17" x14ac:dyDescent="0.35">
      <c r="A178" t="s">
        <v>719</v>
      </c>
      <c r="B178" t="s">
        <v>192</v>
      </c>
      <c r="C178" t="s">
        <v>735</v>
      </c>
      <c r="D178" t="s">
        <v>171</v>
      </c>
      <c r="E178" t="s">
        <v>172</v>
      </c>
      <c r="F178" t="s">
        <v>171</v>
      </c>
      <c r="G178" t="s">
        <v>720</v>
      </c>
      <c r="H178" t="s">
        <v>174</v>
      </c>
      <c r="I178">
        <v>3</v>
      </c>
      <c r="J178" t="s">
        <v>721</v>
      </c>
      <c r="K178" t="s">
        <v>722</v>
      </c>
      <c r="L178" t="s">
        <v>723</v>
      </c>
      <c r="N178" t="s">
        <v>724</v>
      </c>
    </row>
    <row r="179" spans="1:17" x14ac:dyDescent="0.35">
      <c r="A179" t="s">
        <v>719</v>
      </c>
      <c r="B179" t="s">
        <v>192</v>
      </c>
      <c r="C179" t="s">
        <v>735</v>
      </c>
      <c r="D179" t="s">
        <v>171</v>
      </c>
      <c r="E179" t="s">
        <v>725</v>
      </c>
      <c r="F179" t="s">
        <v>171</v>
      </c>
      <c r="G179" t="s">
        <v>720</v>
      </c>
      <c r="H179" t="s">
        <v>174</v>
      </c>
      <c r="I179">
        <v>3</v>
      </c>
      <c r="J179" t="s">
        <v>726</v>
      </c>
      <c r="K179" t="s">
        <v>727</v>
      </c>
      <c r="L179" t="s">
        <v>728</v>
      </c>
      <c r="N179" t="s">
        <v>724</v>
      </c>
    </row>
    <row r="180" spans="1:17" x14ac:dyDescent="0.35">
      <c r="A180" t="s">
        <v>719</v>
      </c>
      <c r="B180" t="s">
        <v>192</v>
      </c>
      <c r="C180" t="s">
        <v>735</v>
      </c>
      <c r="D180" t="s">
        <v>171</v>
      </c>
      <c r="E180" t="s">
        <v>122</v>
      </c>
      <c r="F180" t="s">
        <v>171</v>
      </c>
      <c r="G180" t="s">
        <v>720</v>
      </c>
      <c r="H180" t="s">
        <v>729</v>
      </c>
      <c r="I180">
        <v>3</v>
      </c>
      <c r="J180" t="s">
        <v>238</v>
      </c>
      <c r="K180" t="s">
        <v>722</v>
      </c>
      <c r="L180" t="s">
        <v>728</v>
      </c>
      <c r="N180" t="s">
        <v>724</v>
      </c>
    </row>
    <row r="181" spans="1:17" x14ac:dyDescent="0.35">
      <c r="A181" t="s">
        <v>719</v>
      </c>
      <c r="B181" t="s">
        <v>192</v>
      </c>
      <c r="C181" t="s">
        <v>60</v>
      </c>
      <c r="D181" t="s">
        <v>171</v>
      </c>
      <c r="E181" t="s">
        <v>172</v>
      </c>
      <c r="F181" t="s">
        <v>199</v>
      </c>
      <c r="G181" t="s">
        <v>173</v>
      </c>
      <c r="H181" t="s">
        <v>174</v>
      </c>
      <c r="I181">
        <v>3</v>
      </c>
      <c r="J181" t="s">
        <v>721</v>
      </c>
      <c r="K181" t="s">
        <v>722</v>
      </c>
      <c r="L181" t="s">
        <v>723</v>
      </c>
      <c r="M181" t="s">
        <v>200</v>
      </c>
      <c r="N181" t="s">
        <v>177</v>
      </c>
      <c r="P181" t="s">
        <v>197</v>
      </c>
      <c r="Q181" t="s">
        <v>198</v>
      </c>
    </row>
    <row r="182" spans="1:17" x14ac:dyDescent="0.35">
      <c r="A182" t="s">
        <v>719</v>
      </c>
      <c r="B182" t="s">
        <v>192</v>
      </c>
      <c r="C182" t="s">
        <v>60</v>
      </c>
      <c r="D182" t="s">
        <v>184</v>
      </c>
      <c r="E182" t="s">
        <v>185</v>
      </c>
      <c r="G182" t="s">
        <v>193</v>
      </c>
      <c r="H182" t="s">
        <v>174</v>
      </c>
      <c r="I182">
        <v>2</v>
      </c>
      <c r="J182" t="s">
        <v>194</v>
      </c>
      <c r="K182" t="s">
        <v>195</v>
      </c>
      <c r="L182" t="s">
        <v>190</v>
      </c>
      <c r="M182" t="s">
        <v>196</v>
      </c>
      <c r="P182" t="s">
        <v>197</v>
      </c>
      <c r="Q182" t="s">
        <v>198</v>
      </c>
    </row>
    <row r="183" spans="1:17" x14ac:dyDescent="0.35">
      <c r="A183" t="s">
        <v>168</v>
      </c>
      <c r="B183" t="s">
        <v>192</v>
      </c>
      <c r="C183" t="s">
        <v>61</v>
      </c>
      <c r="D183" t="s">
        <v>184</v>
      </c>
      <c r="E183" t="s">
        <v>185</v>
      </c>
      <c r="G183" t="s">
        <v>201</v>
      </c>
      <c r="H183" t="s">
        <v>174</v>
      </c>
      <c r="I183">
        <v>2</v>
      </c>
      <c r="J183" t="s">
        <v>194</v>
      </c>
      <c r="K183" t="s">
        <v>195</v>
      </c>
      <c r="L183" t="s">
        <v>190</v>
      </c>
      <c r="P183" t="s">
        <v>197</v>
      </c>
      <c r="Q183" t="s">
        <v>202</v>
      </c>
    </row>
    <row r="184" spans="1:17" x14ac:dyDescent="0.35">
      <c r="A184" t="s">
        <v>168</v>
      </c>
      <c r="B184" t="s">
        <v>192</v>
      </c>
      <c r="C184" t="s">
        <v>61</v>
      </c>
      <c r="D184" t="s">
        <v>204</v>
      </c>
      <c r="E184" t="s">
        <v>205</v>
      </c>
      <c r="F184" t="s">
        <v>206</v>
      </c>
      <c r="G184">
        <v>2023</v>
      </c>
      <c r="H184" t="s">
        <v>187</v>
      </c>
      <c r="I184">
        <v>1</v>
      </c>
      <c r="J184" t="s">
        <v>207</v>
      </c>
      <c r="L184" t="s">
        <v>208</v>
      </c>
      <c r="N184" t="s">
        <v>209</v>
      </c>
      <c r="P184" t="s">
        <v>197</v>
      </c>
      <c r="Q184" t="s">
        <v>202</v>
      </c>
    </row>
    <row r="185" spans="1:17" x14ac:dyDescent="0.35">
      <c r="A185" t="s">
        <v>350</v>
      </c>
      <c r="B185" t="s">
        <v>383</v>
      </c>
      <c r="C185" t="s">
        <v>61</v>
      </c>
      <c r="D185" t="s">
        <v>204</v>
      </c>
      <c r="E185" t="s">
        <v>384</v>
      </c>
      <c r="F185" t="s">
        <v>206</v>
      </c>
      <c r="G185">
        <v>2023</v>
      </c>
      <c r="H185" t="s">
        <v>187</v>
      </c>
      <c r="I185">
        <v>1</v>
      </c>
      <c r="J185" t="s">
        <v>385</v>
      </c>
      <c r="K185" t="s">
        <v>413</v>
      </c>
      <c r="N185" t="s">
        <v>387</v>
      </c>
      <c r="P185" t="s">
        <v>197</v>
      </c>
      <c r="Q185" t="s">
        <v>202</v>
      </c>
    </row>
    <row r="186" spans="1:17" x14ac:dyDescent="0.35">
      <c r="A186" t="s">
        <v>719</v>
      </c>
      <c r="B186" t="s">
        <v>192</v>
      </c>
      <c r="C186" t="s">
        <v>61</v>
      </c>
      <c r="D186" t="s">
        <v>171</v>
      </c>
      <c r="E186" t="s">
        <v>172</v>
      </c>
      <c r="F186" t="s">
        <v>171</v>
      </c>
      <c r="G186" t="s">
        <v>720</v>
      </c>
      <c r="H186" t="s">
        <v>174</v>
      </c>
      <c r="I186">
        <v>3</v>
      </c>
      <c r="J186" t="s">
        <v>721</v>
      </c>
      <c r="K186" t="s">
        <v>722</v>
      </c>
      <c r="L186" t="s">
        <v>723</v>
      </c>
      <c r="N186" t="s">
        <v>724</v>
      </c>
    </row>
    <row r="187" spans="1:17" x14ac:dyDescent="0.35">
      <c r="A187" t="s">
        <v>719</v>
      </c>
      <c r="B187" t="s">
        <v>192</v>
      </c>
      <c r="C187" t="s">
        <v>61</v>
      </c>
      <c r="D187" t="s">
        <v>171</v>
      </c>
      <c r="E187" t="s">
        <v>725</v>
      </c>
      <c r="F187" t="s">
        <v>171</v>
      </c>
      <c r="G187" t="s">
        <v>720</v>
      </c>
      <c r="H187" t="s">
        <v>174</v>
      </c>
      <c r="I187">
        <v>3</v>
      </c>
      <c r="J187" t="s">
        <v>726</v>
      </c>
      <c r="K187" t="s">
        <v>727</v>
      </c>
      <c r="L187" t="s">
        <v>728</v>
      </c>
      <c r="N187" t="s">
        <v>724</v>
      </c>
    </row>
    <row r="188" spans="1:17" x14ac:dyDescent="0.35">
      <c r="A188" t="s">
        <v>719</v>
      </c>
      <c r="B188" t="s">
        <v>192</v>
      </c>
      <c r="C188" t="s">
        <v>61</v>
      </c>
      <c r="D188" t="s">
        <v>204</v>
      </c>
      <c r="E188" t="s">
        <v>205</v>
      </c>
      <c r="F188" t="s">
        <v>206</v>
      </c>
      <c r="G188">
        <v>2023</v>
      </c>
      <c r="H188" t="s">
        <v>187</v>
      </c>
      <c r="I188">
        <v>1</v>
      </c>
      <c r="J188" t="s">
        <v>207</v>
      </c>
      <c r="L188" t="s">
        <v>208</v>
      </c>
      <c r="N188" t="s">
        <v>209</v>
      </c>
      <c r="P188" t="s">
        <v>197</v>
      </c>
      <c r="Q188" t="s">
        <v>202</v>
      </c>
    </row>
    <row r="189" spans="1:17" x14ac:dyDescent="0.35">
      <c r="A189" t="s">
        <v>719</v>
      </c>
      <c r="B189" t="s">
        <v>192</v>
      </c>
      <c r="C189" t="s">
        <v>61</v>
      </c>
      <c r="D189" t="s">
        <v>184</v>
      </c>
      <c r="E189" t="s">
        <v>185</v>
      </c>
      <c r="G189" t="s">
        <v>201</v>
      </c>
      <c r="H189" t="s">
        <v>174</v>
      </c>
      <c r="I189">
        <v>2</v>
      </c>
      <c r="J189" t="s">
        <v>194</v>
      </c>
      <c r="K189" t="s">
        <v>195</v>
      </c>
      <c r="L189" t="s">
        <v>190</v>
      </c>
      <c r="P189" t="s">
        <v>197</v>
      </c>
      <c r="Q189" t="s">
        <v>202</v>
      </c>
    </row>
    <row r="190" spans="1:17" x14ac:dyDescent="0.35">
      <c r="A190" t="s">
        <v>638</v>
      </c>
      <c r="B190" t="s">
        <v>314</v>
      </c>
      <c r="C190" t="s">
        <v>112</v>
      </c>
      <c r="D190" t="s">
        <v>184</v>
      </c>
      <c r="E190" t="s">
        <v>694</v>
      </c>
      <c r="F190" t="s">
        <v>716</v>
      </c>
      <c r="G190" t="s">
        <v>667</v>
      </c>
      <c r="H190" t="s">
        <v>427</v>
      </c>
      <c r="I190">
        <v>2</v>
      </c>
      <c r="J190" t="s">
        <v>334</v>
      </c>
      <c r="K190" t="s">
        <v>717</v>
      </c>
      <c r="L190" t="s">
        <v>366</v>
      </c>
      <c r="M190">
        <v>68116.5121460636</v>
      </c>
      <c r="N190" t="s">
        <v>655</v>
      </c>
      <c r="O190" t="s">
        <v>715</v>
      </c>
      <c r="P190" t="s">
        <v>315</v>
      </c>
      <c r="Q190" t="s">
        <v>718</v>
      </c>
    </row>
    <row r="191" spans="1:17" x14ac:dyDescent="0.35">
      <c r="A191" t="s">
        <v>719</v>
      </c>
      <c r="B191" t="s">
        <v>314</v>
      </c>
      <c r="C191" t="s">
        <v>112</v>
      </c>
      <c r="D191" t="s">
        <v>184</v>
      </c>
      <c r="E191" t="s">
        <v>694</v>
      </c>
      <c r="F191" t="s">
        <v>716</v>
      </c>
      <c r="G191" t="s">
        <v>667</v>
      </c>
      <c r="H191" t="s">
        <v>700</v>
      </c>
      <c r="I191">
        <v>3</v>
      </c>
      <c r="J191" t="s">
        <v>334</v>
      </c>
      <c r="K191" t="s">
        <v>717</v>
      </c>
      <c r="L191" t="s">
        <v>366</v>
      </c>
      <c r="M191">
        <v>68116.5121460636</v>
      </c>
      <c r="N191" t="s">
        <v>655</v>
      </c>
      <c r="O191" t="s">
        <v>715</v>
      </c>
      <c r="P191" t="s">
        <v>315</v>
      </c>
      <c r="Q191" t="s">
        <v>718</v>
      </c>
    </row>
    <row r="192" spans="1:17" x14ac:dyDescent="0.35">
      <c r="A192" t="s">
        <v>350</v>
      </c>
      <c r="B192" t="s">
        <v>63</v>
      </c>
      <c r="C192" t="s">
        <v>63</v>
      </c>
      <c r="D192" t="s">
        <v>184</v>
      </c>
      <c r="E192" t="s">
        <v>185</v>
      </c>
      <c r="F192" t="s">
        <v>450</v>
      </c>
      <c r="G192" t="s">
        <v>473</v>
      </c>
      <c r="H192" t="s">
        <v>211</v>
      </c>
      <c r="I192">
        <v>3</v>
      </c>
      <c r="J192" t="s">
        <v>474</v>
      </c>
      <c r="K192" t="s">
        <v>475</v>
      </c>
      <c r="L192" t="s">
        <v>476</v>
      </c>
      <c r="M192" t="s">
        <v>477</v>
      </c>
      <c r="N192" t="s">
        <v>456</v>
      </c>
      <c r="P192" t="s">
        <v>478</v>
      </c>
      <c r="Q192" t="s">
        <v>479</v>
      </c>
    </row>
    <row r="193" spans="1:18" x14ac:dyDescent="0.35">
      <c r="A193" t="s">
        <v>546</v>
      </c>
      <c r="B193" t="s">
        <v>63</v>
      </c>
      <c r="C193" t="s">
        <v>63</v>
      </c>
      <c r="D193" t="s">
        <v>184</v>
      </c>
      <c r="E193" t="s">
        <v>185</v>
      </c>
      <c r="F193" t="s">
        <v>547</v>
      </c>
      <c r="G193">
        <v>2024</v>
      </c>
      <c r="H193" t="s">
        <v>174</v>
      </c>
      <c r="I193">
        <v>2</v>
      </c>
      <c r="J193" t="s">
        <v>549</v>
      </c>
      <c r="K193" t="s">
        <v>550</v>
      </c>
      <c r="L193" t="s">
        <v>551</v>
      </c>
      <c r="M193">
        <v>27514</v>
      </c>
      <c r="N193" t="s">
        <v>552</v>
      </c>
      <c r="O193" t="s">
        <v>611</v>
      </c>
      <c r="P193" t="s">
        <v>478</v>
      </c>
      <c r="Q193" t="s">
        <v>479</v>
      </c>
      <c r="R193" t="s">
        <v>575</v>
      </c>
    </row>
    <row r="194" spans="1:18" x14ac:dyDescent="0.35">
      <c r="A194" t="s">
        <v>638</v>
      </c>
      <c r="B194" t="s">
        <v>63</v>
      </c>
      <c r="C194" t="s">
        <v>64</v>
      </c>
      <c r="D194" t="s">
        <v>184</v>
      </c>
      <c r="E194" t="s">
        <v>665</v>
      </c>
      <c r="F194" t="s">
        <v>669</v>
      </c>
      <c r="G194" t="s">
        <v>646</v>
      </c>
      <c r="H194" t="s">
        <v>211</v>
      </c>
      <c r="I194">
        <v>3</v>
      </c>
      <c r="J194" t="s">
        <v>657</v>
      </c>
      <c r="K194" t="s">
        <v>673</v>
      </c>
      <c r="L194" t="s">
        <v>366</v>
      </c>
      <c r="M194">
        <v>13251.724372137251</v>
      </c>
      <c r="N194" t="s">
        <v>659</v>
      </c>
      <c r="O194" t="s">
        <v>660</v>
      </c>
      <c r="P194" t="s">
        <v>478</v>
      </c>
      <c r="Q194" t="s">
        <v>674</v>
      </c>
    </row>
    <row r="195" spans="1:18" x14ac:dyDescent="0.35">
      <c r="A195" t="s">
        <v>168</v>
      </c>
      <c r="B195" t="s">
        <v>210</v>
      </c>
      <c r="C195" t="s">
        <v>66</v>
      </c>
      <c r="D195" t="s">
        <v>184</v>
      </c>
      <c r="E195" t="s">
        <v>185</v>
      </c>
      <c r="G195" t="s">
        <v>201</v>
      </c>
      <c r="H195" t="s">
        <v>211</v>
      </c>
      <c r="I195">
        <v>3</v>
      </c>
      <c r="J195" t="s">
        <v>214</v>
      </c>
      <c r="K195" t="s">
        <v>195</v>
      </c>
      <c r="L195" t="s">
        <v>190</v>
      </c>
      <c r="P195" t="s">
        <v>212</v>
      </c>
      <c r="Q195" t="s">
        <v>216</v>
      </c>
    </row>
    <row r="196" spans="1:18" x14ac:dyDescent="0.35">
      <c r="A196" t="s">
        <v>546</v>
      </c>
      <c r="B196" t="s">
        <v>210</v>
      </c>
      <c r="C196" t="s">
        <v>66</v>
      </c>
      <c r="D196" t="s">
        <v>184</v>
      </c>
      <c r="E196" t="s">
        <v>185</v>
      </c>
      <c r="F196" t="s">
        <v>561</v>
      </c>
      <c r="G196">
        <v>45474</v>
      </c>
      <c r="H196" t="s">
        <v>235</v>
      </c>
      <c r="I196">
        <v>4</v>
      </c>
      <c r="J196" t="s">
        <v>549</v>
      </c>
      <c r="K196" t="s">
        <v>550</v>
      </c>
      <c r="L196" t="s">
        <v>557</v>
      </c>
      <c r="M196">
        <v>2691</v>
      </c>
      <c r="N196" t="s">
        <v>558</v>
      </c>
      <c r="O196" t="s">
        <v>562</v>
      </c>
      <c r="P196" t="s">
        <v>212</v>
      </c>
      <c r="Q196" t="s">
        <v>216</v>
      </c>
      <c r="R196" t="s">
        <v>563</v>
      </c>
    </row>
    <row r="197" spans="1:18" x14ac:dyDescent="0.35">
      <c r="A197" t="s">
        <v>719</v>
      </c>
      <c r="B197" t="s">
        <v>210</v>
      </c>
      <c r="C197" t="s">
        <v>66</v>
      </c>
      <c r="D197" t="s">
        <v>171</v>
      </c>
      <c r="E197" t="s">
        <v>122</v>
      </c>
      <c r="F197" t="s">
        <v>171</v>
      </c>
      <c r="G197" t="s">
        <v>720</v>
      </c>
      <c r="H197" t="s">
        <v>729</v>
      </c>
      <c r="I197">
        <v>3</v>
      </c>
      <c r="J197" t="s">
        <v>238</v>
      </c>
      <c r="K197" t="s">
        <v>722</v>
      </c>
      <c r="L197" t="s">
        <v>728</v>
      </c>
      <c r="N197" t="s">
        <v>724</v>
      </c>
    </row>
    <row r="198" spans="1:18" x14ac:dyDescent="0.35">
      <c r="A198" t="s">
        <v>719</v>
      </c>
      <c r="B198" t="s">
        <v>210</v>
      </c>
      <c r="C198" t="s">
        <v>66</v>
      </c>
      <c r="D198" t="s">
        <v>184</v>
      </c>
      <c r="E198" t="s">
        <v>185</v>
      </c>
      <c r="G198" t="s">
        <v>201</v>
      </c>
      <c r="H198" t="s">
        <v>211</v>
      </c>
      <c r="I198">
        <v>3</v>
      </c>
      <c r="J198" t="s">
        <v>214</v>
      </c>
      <c r="K198" t="s">
        <v>195</v>
      </c>
      <c r="L198" t="s">
        <v>190</v>
      </c>
      <c r="P198" t="s">
        <v>212</v>
      </c>
      <c r="Q198" t="s">
        <v>216</v>
      </c>
    </row>
    <row r="199" spans="1:18" x14ac:dyDescent="0.35">
      <c r="A199" t="s">
        <v>168</v>
      </c>
      <c r="B199" t="s">
        <v>228</v>
      </c>
      <c r="C199" t="s">
        <v>74</v>
      </c>
      <c r="D199" t="s">
        <v>171</v>
      </c>
      <c r="E199" t="s">
        <v>172</v>
      </c>
      <c r="G199" t="s">
        <v>173</v>
      </c>
      <c r="H199" t="s">
        <v>174</v>
      </c>
      <c r="I199">
        <v>2</v>
      </c>
      <c r="J199" t="s">
        <v>175</v>
      </c>
      <c r="K199" t="s">
        <v>176</v>
      </c>
      <c r="N199" t="s">
        <v>177</v>
      </c>
      <c r="P199" t="s">
        <v>229</v>
      </c>
      <c r="Q199" t="s">
        <v>230</v>
      </c>
    </row>
    <row r="200" spans="1:18" x14ac:dyDescent="0.35">
      <c r="A200" t="s">
        <v>638</v>
      </c>
      <c r="B200" t="s">
        <v>228</v>
      </c>
      <c r="C200" t="s">
        <v>74</v>
      </c>
      <c r="D200" t="s">
        <v>204</v>
      </c>
      <c r="E200" t="s">
        <v>639</v>
      </c>
      <c r="F200" t="s">
        <v>640</v>
      </c>
      <c r="G200" t="s">
        <v>641</v>
      </c>
      <c r="H200" t="s">
        <v>174</v>
      </c>
      <c r="I200">
        <v>2</v>
      </c>
      <c r="J200" t="s">
        <v>642</v>
      </c>
      <c r="K200" t="s">
        <v>643</v>
      </c>
      <c r="L200" t="s">
        <v>366</v>
      </c>
      <c r="M200">
        <v>96048.985978298806</v>
      </c>
      <c r="N200" t="s">
        <v>644</v>
      </c>
      <c r="O200" t="s">
        <v>645</v>
      </c>
      <c r="P200" t="s">
        <v>229</v>
      </c>
      <c r="Q200" t="s">
        <v>230</v>
      </c>
    </row>
    <row r="201" spans="1:18" x14ac:dyDescent="0.35">
      <c r="A201" t="s">
        <v>719</v>
      </c>
      <c r="B201" t="s">
        <v>228</v>
      </c>
      <c r="C201" t="s">
        <v>74</v>
      </c>
      <c r="D201" t="s">
        <v>171</v>
      </c>
      <c r="E201" t="s">
        <v>122</v>
      </c>
      <c r="F201" t="s">
        <v>171</v>
      </c>
      <c r="G201" t="s">
        <v>720</v>
      </c>
      <c r="H201" t="s">
        <v>729</v>
      </c>
      <c r="I201">
        <v>3</v>
      </c>
      <c r="J201" t="s">
        <v>238</v>
      </c>
      <c r="K201" t="s">
        <v>722</v>
      </c>
      <c r="L201" t="s">
        <v>728</v>
      </c>
      <c r="N201" t="s">
        <v>724</v>
      </c>
    </row>
    <row r="202" spans="1:18" x14ac:dyDescent="0.35">
      <c r="A202" t="s">
        <v>719</v>
      </c>
      <c r="B202" t="s">
        <v>228</v>
      </c>
      <c r="C202" t="s">
        <v>74</v>
      </c>
      <c r="D202" t="s">
        <v>171</v>
      </c>
      <c r="E202" t="s">
        <v>233</v>
      </c>
      <c r="F202" t="s">
        <v>199</v>
      </c>
      <c r="G202" t="s">
        <v>731</v>
      </c>
      <c r="H202" t="s">
        <v>729</v>
      </c>
      <c r="I202">
        <v>3</v>
      </c>
      <c r="J202" t="s">
        <v>732</v>
      </c>
      <c r="K202" t="s">
        <v>733</v>
      </c>
      <c r="L202" t="s">
        <v>734</v>
      </c>
      <c r="N202" t="s">
        <v>724</v>
      </c>
    </row>
    <row r="203" spans="1:18" x14ac:dyDescent="0.35">
      <c r="A203" t="s">
        <v>719</v>
      </c>
      <c r="B203" t="s">
        <v>228</v>
      </c>
      <c r="C203" t="s">
        <v>74</v>
      </c>
      <c r="D203" t="s">
        <v>171</v>
      </c>
      <c r="E203" t="s">
        <v>172</v>
      </c>
      <c r="G203" t="s">
        <v>173</v>
      </c>
      <c r="H203" t="s">
        <v>174</v>
      </c>
      <c r="I203">
        <v>2</v>
      </c>
      <c r="J203" t="s">
        <v>721</v>
      </c>
      <c r="K203" t="s">
        <v>176</v>
      </c>
      <c r="N203" t="s">
        <v>177</v>
      </c>
      <c r="P203" t="s">
        <v>229</v>
      </c>
      <c r="Q203" t="s">
        <v>230</v>
      </c>
    </row>
    <row r="204" spans="1:18" x14ac:dyDescent="0.35">
      <c r="A204" t="s">
        <v>168</v>
      </c>
      <c r="B204" t="s">
        <v>228</v>
      </c>
      <c r="C204" t="s">
        <v>75</v>
      </c>
      <c r="D204" t="s">
        <v>171</v>
      </c>
      <c r="E204" t="s">
        <v>172</v>
      </c>
      <c r="G204" t="s">
        <v>173</v>
      </c>
      <c r="H204" t="s">
        <v>174</v>
      </c>
      <c r="I204">
        <v>2</v>
      </c>
      <c r="J204" t="s">
        <v>175</v>
      </c>
      <c r="K204" t="s">
        <v>176</v>
      </c>
      <c r="N204" t="s">
        <v>177</v>
      </c>
      <c r="P204" t="s">
        <v>229</v>
      </c>
      <c r="Q204" t="s">
        <v>231</v>
      </c>
    </row>
    <row r="205" spans="1:18" x14ac:dyDescent="0.35">
      <c r="A205" t="s">
        <v>350</v>
      </c>
      <c r="B205" t="s">
        <v>228</v>
      </c>
      <c r="C205" t="s">
        <v>75</v>
      </c>
      <c r="D205" t="s">
        <v>204</v>
      </c>
      <c r="E205" t="s">
        <v>351</v>
      </c>
      <c r="F205" t="s">
        <v>352</v>
      </c>
      <c r="G205">
        <v>45597</v>
      </c>
      <c r="H205" t="s">
        <v>187</v>
      </c>
      <c r="I205">
        <v>1</v>
      </c>
      <c r="J205" t="s">
        <v>358</v>
      </c>
      <c r="K205" t="s">
        <v>359</v>
      </c>
      <c r="L205" t="s">
        <v>360</v>
      </c>
      <c r="M205">
        <v>50000</v>
      </c>
      <c r="N205" t="s">
        <v>361</v>
      </c>
      <c r="P205" t="s">
        <v>425</v>
      </c>
      <c r="Q205" t="s">
        <v>231</v>
      </c>
    </row>
    <row r="206" spans="1:18" x14ac:dyDescent="0.35">
      <c r="A206" t="s">
        <v>546</v>
      </c>
      <c r="B206" t="s">
        <v>228</v>
      </c>
      <c r="C206" t="s">
        <v>75</v>
      </c>
      <c r="D206" t="s">
        <v>204</v>
      </c>
      <c r="E206" t="s">
        <v>612</v>
      </c>
      <c r="F206" t="s">
        <v>613</v>
      </c>
      <c r="G206" t="s">
        <v>614</v>
      </c>
      <c r="H206" t="s">
        <v>174</v>
      </c>
      <c r="I206">
        <v>2</v>
      </c>
      <c r="J206" t="s">
        <v>549</v>
      </c>
      <c r="K206" t="s">
        <v>550</v>
      </c>
      <c r="L206" t="s">
        <v>557</v>
      </c>
      <c r="M206">
        <v>33817</v>
      </c>
      <c r="N206" t="s">
        <v>615</v>
      </c>
      <c r="P206" t="s">
        <v>229</v>
      </c>
      <c r="Q206" t="s">
        <v>231</v>
      </c>
    </row>
    <row r="207" spans="1:18" x14ac:dyDescent="0.35">
      <c r="A207" t="s">
        <v>638</v>
      </c>
      <c r="B207" t="s">
        <v>228</v>
      </c>
      <c r="C207" t="s">
        <v>75</v>
      </c>
      <c r="D207" t="s">
        <v>204</v>
      </c>
      <c r="E207" t="s">
        <v>639</v>
      </c>
      <c r="F207" t="s">
        <v>640</v>
      </c>
      <c r="G207" t="s">
        <v>646</v>
      </c>
      <c r="H207" t="s">
        <v>789</v>
      </c>
      <c r="I207">
        <v>2</v>
      </c>
      <c r="J207" t="s">
        <v>647</v>
      </c>
      <c r="K207" t="s">
        <v>648</v>
      </c>
      <c r="L207" t="s">
        <v>649</v>
      </c>
      <c r="M207">
        <v>89091.068606289205</v>
      </c>
      <c r="N207" t="s">
        <v>644</v>
      </c>
      <c r="O207" t="s">
        <v>645</v>
      </c>
      <c r="P207" t="s">
        <v>229</v>
      </c>
      <c r="Q207" t="s">
        <v>231</v>
      </c>
    </row>
    <row r="208" spans="1:18" x14ac:dyDescent="0.35">
      <c r="A208" t="s">
        <v>719</v>
      </c>
      <c r="B208" t="s">
        <v>228</v>
      </c>
      <c r="C208" t="s">
        <v>75</v>
      </c>
      <c r="D208" t="s">
        <v>171</v>
      </c>
      <c r="E208" t="s">
        <v>233</v>
      </c>
      <c r="F208" t="s">
        <v>171</v>
      </c>
      <c r="G208" t="s">
        <v>738</v>
      </c>
      <c r="H208" t="s">
        <v>729</v>
      </c>
      <c r="I208">
        <v>4</v>
      </c>
      <c r="J208" t="s">
        <v>739</v>
      </c>
      <c r="K208" t="s">
        <v>733</v>
      </c>
      <c r="L208" t="s">
        <v>734</v>
      </c>
      <c r="N208" t="s">
        <v>724</v>
      </c>
    </row>
    <row r="209" spans="1:17" x14ac:dyDescent="0.35">
      <c r="A209" t="s">
        <v>719</v>
      </c>
      <c r="B209" t="s">
        <v>228</v>
      </c>
      <c r="C209" t="s">
        <v>75</v>
      </c>
      <c r="D209" t="s">
        <v>171</v>
      </c>
      <c r="E209" t="s">
        <v>172</v>
      </c>
      <c r="F209" t="s">
        <v>171</v>
      </c>
      <c r="G209" t="s">
        <v>720</v>
      </c>
      <c r="H209" t="s">
        <v>174</v>
      </c>
      <c r="I209">
        <v>2</v>
      </c>
      <c r="J209" t="s">
        <v>721</v>
      </c>
      <c r="K209" t="s">
        <v>722</v>
      </c>
      <c r="L209" t="s">
        <v>723</v>
      </c>
      <c r="N209" t="s">
        <v>724</v>
      </c>
    </row>
    <row r="210" spans="1:17" x14ac:dyDescent="0.35">
      <c r="A210" t="s">
        <v>719</v>
      </c>
      <c r="B210" t="s">
        <v>228</v>
      </c>
      <c r="C210" t="s">
        <v>75</v>
      </c>
      <c r="D210" t="s">
        <v>171</v>
      </c>
      <c r="E210" t="s">
        <v>725</v>
      </c>
      <c r="F210" t="s">
        <v>171</v>
      </c>
      <c r="G210" t="s">
        <v>720</v>
      </c>
      <c r="H210" t="s">
        <v>174</v>
      </c>
      <c r="I210">
        <v>3</v>
      </c>
      <c r="J210" t="s">
        <v>726</v>
      </c>
      <c r="K210" t="s">
        <v>727</v>
      </c>
      <c r="L210" t="s">
        <v>728</v>
      </c>
      <c r="N210" t="s">
        <v>724</v>
      </c>
    </row>
    <row r="211" spans="1:17" x14ac:dyDescent="0.35">
      <c r="A211" t="s">
        <v>719</v>
      </c>
      <c r="B211" t="s">
        <v>228</v>
      </c>
      <c r="C211" t="s">
        <v>75</v>
      </c>
      <c r="D211" t="s">
        <v>171</v>
      </c>
      <c r="E211" t="s">
        <v>172</v>
      </c>
      <c r="G211" t="s">
        <v>173</v>
      </c>
      <c r="H211" t="s">
        <v>174</v>
      </c>
      <c r="I211">
        <v>2</v>
      </c>
      <c r="J211" t="s">
        <v>757</v>
      </c>
      <c r="K211" t="s">
        <v>176</v>
      </c>
      <c r="N211" t="s">
        <v>177</v>
      </c>
      <c r="P211" t="s">
        <v>229</v>
      </c>
      <c r="Q211" t="s">
        <v>231</v>
      </c>
    </row>
    <row r="212" spans="1:17" x14ac:dyDescent="0.35">
      <c r="A212" t="s">
        <v>546</v>
      </c>
      <c r="B212" t="s">
        <v>314</v>
      </c>
      <c r="C212" t="s">
        <v>113</v>
      </c>
      <c r="D212" t="s">
        <v>204</v>
      </c>
      <c r="E212" t="s">
        <v>185</v>
      </c>
      <c r="F212" t="s">
        <v>547</v>
      </c>
      <c r="G212" t="s">
        <v>616</v>
      </c>
      <c r="H212" t="s">
        <v>174</v>
      </c>
      <c r="I212">
        <v>2</v>
      </c>
      <c r="J212" t="s">
        <v>549</v>
      </c>
      <c r="K212" t="s">
        <v>550</v>
      </c>
      <c r="L212" t="s">
        <v>551</v>
      </c>
      <c r="M212">
        <v>11668</v>
      </c>
      <c r="N212" t="s">
        <v>552</v>
      </c>
      <c r="O212" t="s">
        <v>617</v>
      </c>
      <c r="P212" t="s">
        <v>315</v>
      </c>
    </row>
    <row r="213" spans="1:17" x14ac:dyDescent="0.35">
      <c r="A213" t="s">
        <v>317</v>
      </c>
      <c r="B213" t="s">
        <v>314</v>
      </c>
      <c r="C213" t="s">
        <v>52</v>
      </c>
      <c r="D213" t="s">
        <v>204</v>
      </c>
      <c r="E213" t="s">
        <v>318</v>
      </c>
      <c r="F213" t="s">
        <v>206</v>
      </c>
      <c r="G213">
        <v>2025</v>
      </c>
      <c r="H213" t="s">
        <v>789</v>
      </c>
      <c r="I213">
        <v>3</v>
      </c>
      <c r="J213" t="s">
        <v>319</v>
      </c>
      <c r="K213" t="s">
        <v>320</v>
      </c>
      <c r="L213" t="s">
        <v>326</v>
      </c>
      <c r="M213">
        <v>490</v>
      </c>
      <c r="N213" t="s">
        <v>323</v>
      </c>
      <c r="O213" t="s">
        <v>327</v>
      </c>
      <c r="P213" t="s">
        <v>315</v>
      </c>
      <c r="Q213" t="s">
        <v>329</v>
      </c>
    </row>
    <row r="214" spans="1:17" x14ac:dyDescent="0.35">
      <c r="A214" t="s">
        <v>350</v>
      </c>
      <c r="B214" t="s">
        <v>314</v>
      </c>
      <c r="C214" t="s">
        <v>52</v>
      </c>
      <c r="D214" t="s">
        <v>204</v>
      </c>
      <c r="E214" t="s">
        <v>384</v>
      </c>
      <c r="F214" t="s">
        <v>206</v>
      </c>
      <c r="G214">
        <v>2022</v>
      </c>
      <c r="H214" t="s">
        <v>789</v>
      </c>
      <c r="I214">
        <v>3</v>
      </c>
      <c r="J214" t="s">
        <v>385</v>
      </c>
      <c r="K214" t="s">
        <v>388</v>
      </c>
      <c r="L214" t="s">
        <v>366</v>
      </c>
      <c r="N214" t="s">
        <v>387</v>
      </c>
      <c r="P214" t="s">
        <v>315</v>
      </c>
      <c r="Q214" t="s">
        <v>329</v>
      </c>
    </row>
    <row r="215" spans="1:17" x14ac:dyDescent="0.35">
      <c r="A215" t="s">
        <v>137</v>
      </c>
      <c r="B215" t="s">
        <v>314</v>
      </c>
      <c r="C215" t="s">
        <v>52</v>
      </c>
      <c r="D215" t="s">
        <v>204</v>
      </c>
      <c r="E215" t="s">
        <v>318</v>
      </c>
      <c r="F215" t="s">
        <v>206</v>
      </c>
      <c r="G215">
        <v>2025</v>
      </c>
      <c r="H215" t="s">
        <v>789</v>
      </c>
      <c r="I215">
        <v>3</v>
      </c>
      <c r="J215" t="s">
        <v>319</v>
      </c>
      <c r="K215" t="s">
        <v>320</v>
      </c>
      <c r="L215" t="s">
        <v>326</v>
      </c>
      <c r="M215">
        <v>490</v>
      </c>
      <c r="N215" t="s">
        <v>323</v>
      </c>
      <c r="O215" t="s">
        <v>327</v>
      </c>
      <c r="P215" t="s">
        <v>315</v>
      </c>
      <c r="Q215" t="s">
        <v>329</v>
      </c>
    </row>
    <row r="216" spans="1:17" x14ac:dyDescent="0.35">
      <c r="A216" t="s">
        <v>719</v>
      </c>
      <c r="B216" t="s">
        <v>314</v>
      </c>
      <c r="C216" t="s">
        <v>52</v>
      </c>
      <c r="D216" t="s">
        <v>171</v>
      </c>
      <c r="E216" t="s">
        <v>447</v>
      </c>
      <c r="F216" t="s">
        <v>753</v>
      </c>
      <c r="G216" t="s">
        <v>720</v>
      </c>
      <c r="H216" t="s">
        <v>729</v>
      </c>
      <c r="I216">
        <v>3</v>
      </c>
    </row>
    <row r="217" spans="1:17" x14ac:dyDescent="0.35">
      <c r="A217" t="s">
        <v>719</v>
      </c>
      <c r="B217" t="s">
        <v>314</v>
      </c>
      <c r="C217" t="s">
        <v>52</v>
      </c>
      <c r="D217" t="s">
        <v>204</v>
      </c>
      <c r="E217" t="s">
        <v>205</v>
      </c>
      <c r="F217" t="s">
        <v>206</v>
      </c>
    </row>
    <row r="218" spans="1:17" x14ac:dyDescent="0.35">
      <c r="A218" t="s">
        <v>719</v>
      </c>
      <c r="B218" t="s">
        <v>314</v>
      </c>
      <c r="C218" t="s">
        <v>52</v>
      </c>
      <c r="D218" t="s">
        <v>171</v>
      </c>
      <c r="E218" t="s">
        <v>122</v>
      </c>
      <c r="F218" t="s">
        <v>199</v>
      </c>
      <c r="G218" t="s">
        <v>720</v>
      </c>
      <c r="H218" t="s">
        <v>729</v>
      </c>
      <c r="I218">
        <v>3</v>
      </c>
      <c r="J218" t="s">
        <v>749</v>
      </c>
    </row>
    <row r="219" spans="1:17" x14ac:dyDescent="0.35">
      <c r="A219" t="s">
        <v>638</v>
      </c>
      <c r="B219" t="s">
        <v>279</v>
      </c>
      <c r="C219" t="s">
        <v>49</v>
      </c>
      <c r="D219" t="s">
        <v>184</v>
      </c>
      <c r="E219" t="s">
        <v>698</v>
      </c>
      <c r="F219" t="s">
        <v>699</v>
      </c>
      <c r="G219" t="s">
        <v>652</v>
      </c>
      <c r="H219" t="s">
        <v>700</v>
      </c>
      <c r="I219">
        <v>3</v>
      </c>
      <c r="J219" t="s">
        <v>334</v>
      </c>
      <c r="K219" t="s">
        <v>702</v>
      </c>
      <c r="L219" t="s">
        <v>366</v>
      </c>
      <c r="M219">
        <v>37135.521535524909</v>
      </c>
      <c r="N219" t="s">
        <v>655</v>
      </c>
      <c r="O219" t="s">
        <v>703</v>
      </c>
      <c r="P219" t="s">
        <v>280</v>
      </c>
      <c r="Q219" t="s">
        <v>704</v>
      </c>
    </row>
    <row r="220" spans="1:17" x14ac:dyDescent="0.35">
      <c r="A220" t="s">
        <v>719</v>
      </c>
      <c r="B220" t="s">
        <v>279</v>
      </c>
      <c r="C220" t="s">
        <v>49</v>
      </c>
      <c r="D220" t="s">
        <v>184</v>
      </c>
      <c r="E220" t="s">
        <v>698</v>
      </c>
      <c r="F220" t="s">
        <v>699</v>
      </c>
      <c r="G220" t="s">
        <v>652</v>
      </c>
      <c r="H220" t="s">
        <v>700</v>
      </c>
      <c r="I220">
        <v>3</v>
      </c>
      <c r="J220" t="s">
        <v>334</v>
      </c>
      <c r="K220" t="s">
        <v>702</v>
      </c>
      <c r="L220" t="s">
        <v>366</v>
      </c>
      <c r="M220">
        <v>37135.521535524909</v>
      </c>
      <c r="N220" t="s">
        <v>655</v>
      </c>
      <c r="O220" t="s">
        <v>703</v>
      </c>
      <c r="P220" t="s">
        <v>280</v>
      </c>
      <c r="Q220" t="s">
        <v>704</v>
      </c>
    </row>
    <row r="221" spans="1:17" x14ac:dyDescent="0.35">
      <c r="A221" t="s">
        <v>350</v>
      </c>
      <c r="B221" t="s">
        <v>391</v>
      </c>
      <c r="C221" t="s">
        <v>764</v>
      </c>
      <c r="D221" t="s">
        <v>204</v>
      </c>
      <c r="E221" t="s">
        <v>384</v>
      </c>
      <c r="F221" t="s">
        <v>206</v>
      </c>
      <c r="G221">
        <v>2024</v>
      </c>
      <c r="H221" t="s">
        <v>187</v>
      </c>
      <c r="I221">
        <v>1</v>
      </c>
      <c r="J221" t="s">
        <v>385</v>
      </c>
      <c r="K221" t="s">
        <v>417</v>
      </c>
      <c r="N221" t="s">
        <v>387</v>
      </c>
      <c r="P221" t="s">
        <v>392</v>
      </c>
      <c r="Q221" t="s">
        <v>418</v>
      </c>
    </row>
    <row r="222" spans="1:17" x14ac:dyDescent="0.35">
      <c r="A222" t="s">
        <v>350</v>
      </c>
      <c r="B222" t="s">
        <v>391</v>
      </c>
      <c r="C222" t="s">
        <v>764</v>
      </c>
      <c r="D222" t="s">
        <v>204</v>
      </c>
      <c r="E222" t="s">
        <v>384</v>
      </c>
      <c r="F222" t="s">
        <v>206</v>
      </c>
      <c r="G222">
        <v>2025</v>
      </c>
      <c r="H222" t="s">
        <v>789</v>
      </c>
      <c r="I222">
        <v>3</v>
      </c>
      <c r="J222" t="s">
        <v>385</v>
      </c>
      <c r="K222" t="s">
        <v>438</v>
      </c>
      <c r="L222" t="s">
        <v>366</v>
      </c>
      <c r="N222" t="s">
        <v>387</v>
      </c>
      <c r="P222" t="s">
        <v>392</v>
      </c>
      <c r="Q222" t="s">
        <v>418</v>
      </c>
    </row>
    <row r="223" spans="1:17" x14ac:dyDescent="0.35">
      <c r="A223" t="s">
        <v>638</v>
      </c>
      <c r="B223" t="s">
        <v>676</v>
      </c>
      <c r="C223" t="s">
        <v>69</v>
      </c>
      <c r="D223" t="s">
        <v>184</v>
      </c>
      <c r="E223" t="s">
        <v>665</v>
      </c>
      <c r="F223" t="s">
        <v>669</v>
      </c>
      <c r="G223" t="s">
        <v>677</v>
      </c>
      <c r="H223" t="s">
        <v>427</v>
      </c>
      <c r="I223">
        <v>2</v>
      </c>
      <c r="J223" t="s">
        <v>657</v>
      </c>
      <c r="K223" t="s">
        <v>678</v>
      </c>
      <c r="L223" t="s">
        <v>679</v>
      </c>
      <c r="M223">
        <v>17902.73940771601</v>
      </c>
      <c r="N223" t="s">
        <v>655</v>
      </c>
      <c r="O223" t="s">
        <v>680</v>
      </c>
      <c r="P223" t="s">
        <v>681</v>
      </c>
      <c r="Q223" t="s">
        <v>683</v>
      </c>
    </row>
    <row r="224" spans="1:17" x14ac:dyDescent="0.35">
      <c r="A224" t="s">
        <v>168</v>
      </c>
      <c r="B224" t="s">
        <v>192</v>
      </c>
      <c r="C224" t="s">
        <v>62</v>
      </c>
      <c r="D224" t="s">
        <v>184</v>
      </c>
      <c r="E224" t="s">
        <v>185</v>
      </c>
      <c r="G224" t="s">
        <v>201</v>
      </c>
      <c r="H224" t="s">
        <v>174</v>
      </c>
      <c r="I224">
        <v>2</v>
      </c>
      <c r="J224" t="s">
        <v>194</v>
      </c>
      <c r="K224" t="s">
        <v>195</v>
      </c>
      <c r="L224" t="s">
        <v>190</v>
      </c>
      <c r="P224" t="s">
        <v>197</v>
      </c>
      <c r="Q224" t="s">
        <v>203</v>
      </c>
    </row>
    <row r="225" spans="1:18" x14ac:dyDescent="0.35">
      <c r="A225" t="s">
        <v>168</v>
      </c>
      <c r="B225" t="s">
        <v>192</v>
      </c>
      <c r="C225" t="s">
        <v>62</v>
      </c>
      <c r="D225" t="s">
        <v>204</v>
      </c>
      <c r="E225" t="s">
        <v>205</v>
      </c>
      <c r="F225" t="s">
        <v>206</v>
      </c>
      <c r="G225">
        <v>2025</v>
      </c>
      <c r="H225" t="s">
        <v>187</v>
      </c>
      <c r="I225">
        <v>1</v>
      </c>
      <c r="J225" t="s">
        <v>207</v>
      </c>
      <c r="L225" t="s">
        <v>208</v>
      </c>
      <c r="N225" t="s">
        <v>209</v>
      </c>
      <c r="P225" t="s">
        <v>197</v>
      </c>
      <c r="Q225" t="s">
        <v>203</v>
      </c>
    </row>
    <row r="226" spans="1:18" x14ac:dyDescent="0.35">
      <c r="A226" t="s">
        <v>350</v>
      </c>
      <c r="B226" t="s">
        <v>383</v>
      </c>
      <c r="C226" t="s">
        <v>62</v>
      </c>
      <c r="D226" t="s">
        <v>204</v>
      </c>
      <c r="E226" t="s">
        <v>384</v>
      </c>
      <c r="F226" t="s">
        <v>206</v>
      </c>
      <c r="G226">
        <v>2025</v>
      </c>
      <c r="H226" t="s">
        <v>174</v>
      </c>
      <c r="I226">
        <v>2</v>
      </c>
      <c r="J226" t="s">
        <v>385</v>
      </c>
      <c r="K226" t="s">
        <v>386</v>
      </c>
      <c r="L226" t="s">
        <v>366</v>
      </c>
      <c r="N226" t="s">
        <v>387</v>
      </c>
      <c r="P226" t="s">
        <v>197</v>
      </c>
      <c r="Q226" t="s">
        <v>203</v>
      </c>
    </row>
    <row r="227" spans="1:18" x14ac:dyDescent="0.35">
      <c r="A227" t="s">
        <v>546</v>
      </c>
      <c r="B227" t="s">
        <v>192</v>
      </c>
      <c r="C227" t="s">
        <v>62</v>
      </c>
      <c r="D227" t="s">
        <v>184</v>
      </c>
      <c r="E227" t="s">
        <v>185</v>
      </c>
      <c r="F227" t="s">
        <v>547</v>
      </c>
      <c r="G227">
        <v>45536</v>
      </c>
      <c r="H227" t="s">
        <v>174</v>
      </c>
      <c r="I227">
        <v>2</v>
      </c>
      <c r="J227" t="s">
        <v>549</v>
      </c>
      <c r="K227" t="s">
        <v>550</v>
      </c>
      <c r="L227" t="s">
        <v>551</v>
      </c>
      <c r="M227">
        <v>101178</v>
      </c>
      <c r="N227" t="s">
        <v>552</v>
      </c>
      <c r="O227" t="s">
        <v>618</v>
      </c>
      <c r="P227" t="s">
        <v>197</v>
      </c>
      <c r="Q227" t="s">
        <v>203</v>
      </c>
      <c r="R227" t="s">
        <v>575</v>
      </c>
    </row>
    <row r="228" spans="1:18" x14ac:dyDescent="0.35">
      <c r="A228" t="s">
        <v>719</v>
      </c>
      <c r="B228" t="s">
        <v>192</v>
      </c>
      <c r="C228" t="s">
        <v>62</v>
      </c>
      <c r="D228" t="s">
        <v>204</v>
      </c>
      <c r="E228" t="s">
        <v>205</v>
      </c>
      <c r="F228" t="s">
        <v>206</v>
      </c>
      <c r="G228">
        <v>2025</v>
      </c>
      <c r="H228" t="s">
        <v>187</v>
      </c>
      <c r="I228">
        <v>1</v>
      </c>
      <c r="J228" t="s">
        <v>207</v>
      </c>
      <c r="L228" t="s">
        <v>208</v>
      </c>
      <c r="N228" t="s">
        <v>209</v>
      </c>
      <c r="P228" t="s">
        <v>197</v>
      </c>
      <c r="Q228" t="s">
        <v>203</v>
      </c>
    </row>
    <row r="229" spans="1:18" x14ac:dyDescent="0.35">
      <c r="A229" t="s">
        <v>719</v>
      </c>
      <c r="B229" t="s">
        <v>192</v>
      </c>
      <c r="C229" t="s">
        <v>62</v>
      </c>
      <c r="D229" t="s">
        <v>184</v>
      </c>
      <c r="E229" t="s">
        <v>185</v>
      </c>
      <c r="G229" t="s">
        <v>201</v>
      </c>
      <c r="H229" t="s">
        <v>174</v>
      </c>
      <c r="I229">
        <v>2</v>
      </c>
      <c r="J229" t="s">
        <v>194</v>
      </c>
      <c r="K229" t="s">
        <v>195</v>
      </c>
      <c r="L229" t="s">
        <v>190</v>
      </c>
      <c r="P229" t="s">
        <v>197</v>
      </c>
      <c r="Q229" t="s">
        <v>203</v>
      </c>
    </row>
    <row r="230" spans="1:18" x14ac:dyDescent="0.35">
      <c r="A230" t="s">
        <v>168</v>
      </c>
      <c r="B230" t="s">
        <v>244</v>
      </c>
      <c r="C230" t="s">
        <v>40</v>
      </c>
      <c r="D230" t="s">
        <v>204</v>
      </c>
      <c r="E230" t="s">
        <v>205</v>
      </c>
      <c r="F230" t="s">
        <v>206</v>
      </c>
      <c r="G230">
        <v>2024</v>
      </c>
      <c r="H230" t="s">
        <v>789</v>
      </c>
      <c r="I230">
        <v>3</v>
      </c>
      <c r="J230" t="s">
        <v>207</v>
      </c>
      <c r="K230" t="s">
        <v>250</v>
      </c>
      <c r="L230" t="s">
        <v>208</v>
      </c>
      <c r="N230" t="s">
        <v>209</v>
      </c>
      <c r="P230" t="s">
        <v>245</v>
      </c>
      <c r="Q230" t="s">
        <v>251</v>
      </c>
    </row>
    <row r="231" spans="1:18" x14ac:dyDescent="0.35">
      <c r="A231" t="s">
        <v>168</v>
      </c>
      <c r="B231" t="s">
        <v>244</v>
      </c>
      <c r="C231" t="s">
        <v>40</v>
      </c>
      <c r="D231" t="s">
        <v>204</v>
      </c>
      <c r="E231" t="s">
        <v>205</v>
      </c>
      <c r="F231" t="s">
        <v>206</v>
      </c>
      <c r="G231">
        <v>2025</v>
      </c>
      <c r="H231" t="s">
        <v>789</v>
      </c>
      <c r="I231">
        <v>3</v>
      </c>
      <c r="J231" t="s">
        <v>207</v>
      </c>
      <c r="L231" t="s">
        <v>208</v>
      </c>
      <c r="N231" t="s">
        <v>209</v>
      </c>
      <c r="P231" t="s">
        <v>245</v>
      </c>
      <c r="Q231" t="s">
        <v>251</v>
      </c>
    </row>
    <row r="232" spans="1:18" x14ac:dyDescent="0.35">
      <c r="A232" t="s">
        <v>168</v>
      </c>
      <c r="B232" t="s">
        <v>244</v>
      </c>
      <c r="C232" t="s">
        <v>40</v>
      </c>
      <c r="D232" t="s">
        <v>184</v>
      </c>
      <c r="E232" t="s">
        <v>185</v>
      </c>
      <c r="G232" t="s">
        <v>201</v>
      </c>
      <c r="H232" t="s">
        <v>235</v>
      </c>
      <c r="I232">
        <v>4</v>
      </c>
      <c r="J232" t="s">
        <v>253</v>
      </c>
      <c r="K232" t="s">
        <v>222</v>
      </c>
      <c r="L232" t="s">
        <v>190</v>
      </c>
      <c r="M232" t="s">
        <v>254</v>
      </c>
      <c r="P232" t="s">
        <v>245</v>
      </c>
      <c r="Q232" t="s">
        <v>251</v>
      </c>
    </row>
    <row r="233" spans="1:18" x14ac:dyDescent="0.35">
      <c r="A233" t="s">
        <v>168</v>
      </c>
      <c r="B233" t="s">
        <v>244</v>
      </c>
      <c r="C233" t="s">
        <v>40</v>
      </c>
      <c r="D233" t="s">
        <v>171</v>
      </c>
      <c r="E233" t="s">
        <v>233</v>
      </c>
      <c r="F233" t="s">
        <v>234</v>
      </c>
      <c r="G233" t="s">
        <v>255</v>
      </c>
      <c r="H233" t="s">
        <v>235</v>
      </c>
      <c r="I233">
        <v>3</v>
      </c>
      <c r="J233" t="s">
        <v>236</v>
      </c>
      <c r="K233" t="s">
        <v>256</v>
      </c>
      <c r="L233" t="s">
        <v>257</v>
      </c>
      <c r="M233" t="s">
        <v>258</v>
      </c>
      <c r="N233" t="s">
        <v>259</v>
      </c>
      <c r="P233" t="s">
        <v>245</v>
      </c>
      <c r="Q233" t="s">
        <v>251</v>
      </c>
    </row>
    <row r="234" spans="1:18" x14ac:dyDescent="0.35">
      <c r="A234" t="s">
        <v>317</v>
      </c>
      <c r="B234" t="s">
        <v>244</v>
      </c>
      <c r="C234" t="s">
        <v>40</v>
      </c>
      <c r="D234" t="s">
        <v>204</v>
      </c>
      <c r="E234" t="s">
        <v>318</v>
      </c>
      <c r="F234" t="s">
        <v>206</v>
      </c>
      <c r="G234">
        <v>2024</v>
      </c>
      <c r="H234" t="s">
        <v>789</v>
      </c>
      <c r="I234">
        <v>3</v>
      </c>
      <c r="J234" t="s">
        <v>319</v>
      </c>
      <c r="K234" t="s">
        <v>320</v>
      </c>
      <c r="L234" t="s">
        <v>324</v>
      </c>
      <c r="M234">
        <v>22116</v>
      </c>
      <c r="N234" t="s">
        <v>323</v>
      </c>
      <c r="P234" t="s">
        <v>245</v>
      </c>
      <c r="Q234" t="s">
        <v>251</v>
      </c>
    </row>
    <row r="235" spans="1:18" x14ac:dyDescent="0.35">
      <c r="A235" t="s">
        <v>317</v>
      </c>
      <c r="B235" t="s">
        <v>244</v>
      </c>
      <c r="C235" t="s">
        <v>40</v>
      </c>
      <c r="D235" t="s">
        <v>171</v>
      </c>
      <c r="E235" t="s">
        <v>233</v>
      </c>
      <c r="F235" t="s">
        <v>206</v>
      </c>
      <c r="G235" t="s">
        <v>344</v>
      </c>
      <c r="H235" t="s">
        <v>235</v>
      </c>
      <c r="I235">
        <v>3</v>
      </c>
      <c r="J235" t="s">
        <v>334</v>
      </c>
      <c r="K235" t="s">
        <v>345</v>
      </c>
      <c r="L235" t="s">
        <v>346</v>
      </c>
      <c r="M235" t="s">
        <v>347</v>
      </c>
      <c r="N235" t="s">
        <v>348</v>
      </c>
      <c r="P235" t="s">
        <v>245</v>
      </c>
      <c r="Q235" t="s">
        <v>251</v>
      </c>
    </row>
    <row r="236" spans="1:18" x14ac:dyDescent="0.35">
      <c r="A236" t="s">
        <v>350</v>
      </c>
      <c r="B236" t="s">
        <v>244</v>
      </c>
      <c r="C236" t="s">
        <v>40</v>
      </c>
      <c r="D236" t="s">
        <v>204</v>
      </c>
      <c r="E236" t="s">
        <v>351</v>
      </c>
      <c r="F236" t="s">
        <v>352</v>
      </c>
      <c r="G236">
        <v>2023</v>
      </c>
      <c r="H236" t="s">
        <v>789</v>
      </c>
      <c r="I236">
        <v>3</v>
      </c>
      <c r="J236" t="s">
        <v>353</v>
      </c>
      <c r="K236" t="s">
        <v>354</v>
      </c>
      <c r="L236" t="s">
        <v>355</v>
      </c>
      <c r="M236">
        <v>125354</v>
      </c>
      <c r="N236" t="s">
        <v>356</v>
      </c>
      <c r="O236" t="s">
        <v>357</v>
      </c>
      <c r="P236" t="s">
        <v>245</v>
      </c>
      <c r="Q236" t="s">
        <v>251</v>
      </c>
    </row>
    <row r="237" spans="1:18" x14ac:dyDescent="0.35">
      <c r="A237" t="s">
        <v>350</v>
      </c>
      <c r="B237" t="s">
        <v>244</v>
      </c>
      <c r="C237" t="s">
        <v>40</v>
      </c>
      <c r="D237" t="s">
        <v>204</v>
      </c>
      <c r="E237" t="s">
        <v>362</v>
      </c>
      <c r="H237" t="s">
        <v>235</v>
      </c>
      <c r="I237">
        <v>4</v>
      </c>
      <c r="J237" t="s">
        <v>364</v>
      </c>
      <c r="K237" t="s">
        <v>365</v>
      </c>
      <c r="L237" t="s">
        <v>366</v>
      </c>
      <c r="N237" t="s">
        <v>367</v>
      </c>
      <c r="P237" t="s">
        <v>245</v>
      </c>
      <c r="Q237" t="s">
        <v>251</v>
      </c>
    </row>
    <row r="238" spans="1:18" x14ac:dyDescent="0.35">
      <c r="A238" t="s">
        <v>350</v>
      </c>
      <c r="B238" t="s">
        <v>244</v>
      </c>
      <c r="C238" t="s">
        <v>40</v>
      </c>
      <c r="D238" t="s">
        <v>204</v>
      </c>
      <c r="E238" t="s">
        <v>384</v>
      </c>
      <c r="F238" t="s">
        <v>206</v>
      </c>
      <c r="G238">
        <v>2024</v>
      </c>
      <c r="H238" t="s">
        <v>187</v>
      </c>
      <c r="I238">
        <v>1</v>
      </c>
      <c r="J238" t="s">
        <v>385</v>
      </c>
      <c r="K238" t="s">
        <v>412</v>
      </c>
      <c r="N238" t="s">
        <v>387</v>
      </c>
      <c r="P238" t="s">
        <v>245</v>
      </c>
      <c r="Q238" t="s">
        <v>251</v>
      </c>
    </row>
    <row r="239" spans="1:18" x14ac:dyDescent="0.35">
      <c r="A239" t="s">
        <v>350</v>
      </c>
      <c r="B239" t="s">
        <v>244</v>
      </c>
      <c r="C239" t="s">
        <v>40</v>
      </c>
      <c r="D239" t="s">
        <v>204</v>
      </c>
      <c r="E239" t="s">
        <v>384</v>
      </c>
      <c r="F239" t="s">
        <v>206</v>
      </c>
      <c r="G239">
        <v>2025</v>
      </c>
      <c r="H239" t="s">
        <v>187</v>
      </c>
      <c r="I239">
        <v>1</v>
      </c>
      <c r="J239" t="s">
        <v>385</v>
      </c>
      <c r="K239" t="s">
        <v>386</v>
      </c>
      <c r="L239" t="s">
        <v>366</v>
      </c>
      <c r="N239" t="s">
        <v>387</v>
      </c>
      <c r="P239" t="s">
        <v>245</v>
      </c>
      <c r="Q239" t="s">
        <v>251</v>
      </c>
    </row>
    <row r="240" spans="1:18" x14ac:dyDescent="0.35">
      <c r="A240" t="s">
        <v>350</v>
      </c>
      <c r="B240" t="s">
        <v>244</v>
      </c>
      <c r="C240" t="s">
        <v>40</v>
      </c>
      <c r="D240" t="s">
        <v>184</v>
      </c>
      <c r="E240" t="s">
        <v>185</v>
      </c>
      <c r="F240" t="s">
        <v>450</v>
      </c>
      <c r="G240" t="s">
        <v>464</v>
      </c>
      <c r="H240" t="s">
        <v>235</v>
      </c>
      <c r="I240">
        <v>4</v>
      </c>
      <c r="J240" t="s">
        <v>465</v>
      </c>
      <c r="K240" t="s">
        <v>466</v>
      </c>
      <c r="L240" t="s">
        <v>468</v>
      </c>
      <c r="N240" t="s">
        <v>456</v>
      </c>
      <c r="P240" t="s">
        <v>245</v>
      </c>
      <c r="Q240" t="s">
        <v>251</v>
      </c>
    </row>
    <row r="241" spans="1:18" x14ac:dyDescent="0.35">
      <c r="A241" t="s">
        <v>350</v>
      </c>
      <c r="B241" t="s">
        <v>244</v>
      </c>
      <c r="C241" t="s">
        <v>40</v>
      </c>
      <c r="D241" t="s">
        <v>204</v>
      </c>
      <c r="E241" t="s">
        <v>318</v>
      </c>
      <c r="F241" t="s">
        <v>536</v>
      </c>
      <c r="G241" t="s">
        <v>537</v>
      </c>
      <c r="H241" t="s">
        <v>174</v>
      </c>
      <c r="I241">
        <v>2</v>
      </c>
      <c r="J241" t="s">
        <v>538</v>
      </c>
      <c r="K241" t="s">
        <v>539</v>
      </c>
      <c r="L241" t="s">
        <v>540</v>
      </c>
      <c r="N241" t="s">
        <v>541</v>
      </c>
    </row>
    <row r="242" spans="1:18" x14ac:dyDescent="0.35">
      <c r="A242" t="s">
        <v>350</v>
      </c>
      <c r="B242" t="s">
        <v>244</v>
      </c>
      <c r="C242" t="s">
        <v>40</v>
      </c>
      <c r="D242" t="s">
        <v>184</v>
      </c>
      <c r="E242" t="s">
        <v>542</v>
      </c>
      <c r="F242" t="s">
        <v>522</v>
      </c>
      <c r="G242" t="s">
        <v>543</v>
      </c>
      <c r="H242" t="s">
        <v>174</v>
      </c>
      <c r="I242">
        <v>2</v>
      </c>
      <c r="J242" t="s">
        <v>544</v>
      </c>
      <c r="K242" t="s">
        <v>545</v>
      </c>
      <c r="L242" t="s">
        <v>526</v>
      </c>
      <c r="N242" t="s">
        <v>541</v>
      </c>
      <c r="O242" t="s">
        <v>528</v>
      </c>
    </row>
    <row r="243" spans="1:18" x14ac:dyDescent="0.35">
      <c r="A243" t="s">
        <v>638</v>
      </c>
      <c r="B243" t="s">
        <v>244</v>
      </c>
      <c r="C243" t="s">
        <v>40</v>
      </c>
      <c r="D243" t="s">
        <v>184</v>
      </c>
      <c r="E243" t="s">
        <v>694</v>
      </c>
      <c r="F243" t="s">
        <v>695</v>
      </c>
      <c r="G243" t="s">
        <v>688</v>
      </c>
      <c r="H243" t="s">
        <v>211</v>
      </c>
      <c r="I243">
        <v>3</v>
      </c>
      <c r="J243" t="s">
        <v>689</v>
      </c>
      <c r="K243" t="s">
        <v>696</v>
      </c>
      <c r="L243" t="s">
        <v>697</v>
      </c>
      <c r="M243">
        <v>28515.52</v>
      </c>
      <c r="N243" t="s">
        <v>655</v>
      </c>
      <c r="O243" t="s">
        <v>656</v>
      </c>
      <c r="P243" t="s">
        <v>245</v>
      </c>
      <c r="Q243" t="s">
        <v>251</v>
      </c>
    </row>
    <row r="244" spans="1:18" x14ac:dyDescent="0.35">
      <c r="A244" t="s">
        <v>137</v>
      </c>
      <c r="B244" t="s">
        <v>244</v>
      </c>
      <c r="C244" t="s">
        <v>40</v>
      </c>
      <c r="D244" t="s">
        <v>204</v>
      </c>
      <c r="E244" t="s">
        <v>318</v>
      </c>
      <c r="F244" t="s">
        <v>206</v>
      </c>
      <c r="G244">
        <v>2024</v>
      </c>
      <c r="H244" t="s">
        <v>789</v>
      </c>
      <c r="I244">
        <v>3</v>
      </c>
      <c r="J244" t="s">
        <v>319</v>
      </c>
      <c r="K244" t="s">
        <v>320</v>
      </c>
      <c r="L244" t="s">
        <v>324</v>
      </c>
      <c r="M244">
        <v>22116</v>
      </c>
      <c r="N244" t="s">
        <v>323</v>
      </c>
      <c r="P244" t="s">
        <v>245</v>
      </c>
      <c r="Q244" t="s">
        <v>251</v>
      </c>
    </row>
    <row r="245" spans="1:18" x14ac:dyDescent="0.35">
      <c r="A245" t="s">
        <v>137</v>
      </c>
      <c r="B245" t="s">
        <v>244</v>
      </c>
      <c r="C245" t="s">
        <v>40</v>
      </c>
      <c r="D245" t="s">
        <v>171</v>
      </c>
      <c r="E245" t="s">
        <v>233</v>
      </c>
      <c r="F245" t="s">
        <v>206</v>
      </c>
      <c r="G245" t="s">
        <v>344</v>
      </c>
      <c r="H245" t="s">
        <v>235</v>
      </c>
      <c r="I245">
        <v>3</v>
      </c>
      <c r="J245" t="s">
        <v>334</v>
      </c>
      <c r="K245" t="s">
        <v>345</v>
      </c>
      <c r="L245" t="s">
        <v>346</v>
      </c>
      <c r="M245" t="s">
        <v>347</v>
      </c>
      <c r="N245" t="s">
        <v>348</v>
      </c>
      <c r="P245" t="s">
        <v>245</v>
      </c>
      <c r="Q245" t="s">
        <v>251</v>
      </c>
    </row>
    <row r="246" spans="1:18" x14ac:dyDescent="0.35">
      <c r="A246" t="s">
        <v>719</v>
      </c>
      <c r="B246" t="s">
        <v>244</v>
      </c>
      <c r="C246" t="s">
        <v>40</v>
      </c>
      <c r="D246" t="s">
        <v>204</v>
      </c>
      <c r="E246" t="s">
        <v>384</v>
      </c>
      <c r="F246" t="s">
        <v>743</v>
      </c>
      <c r="G246">
        <v>2026</v>
      </c>
      <c r="H246" t="s">
        <v>174</v>
      </c>
      <c r="I246">
        <v>3</v>
      </c>
      <c r="J246" t="s">
        <v>744</v>
      </c>
      <c r="K246" t="s">
        <v>745</v>
      </c>
      <c r="L246" t="s">
        <v>746</v>
      </c>
      <c r="M246">
        <v>51150</v>
      </c>
      <c r="N246" t="s">
        <v>209</v>
      </c>
    </row>
    <row r="247" spans="1:18" x14ac:dyDescent="0.35">
      <c r="A247" t="s">
        <v>719</v>
      </c>
      <c r="B247" t="s">
        <v>244</v>
      </c>
      <c r="C247" t="s">
        <v>40</v>
      </c>
      <c r="D247" t="s">
        <v>204</v>
      </c>
      <c r="E247" t="s">
        <v>205</v>
      </c>
      <c r="F247" t="s">
        <v>206</v>
      </c>
      <c r="G247">
        <v>2024</v>
      </c>
      <c r="H247" t="s">
        <v>789</v>
      </c>
      <c r="I247">
        <v>3</v>
      </c>
      <c r="J247" t="s">
        <v>207</v>
      </c>
      <c r="K247" t="s">
        <v>250</v>
      </c>
      <c r="L247" t="s">
        <v>208</v>
      </c>
      <c r="N247" t="s">
        <v>209</v>
      </c>
      <c r="P247" t="s">
        <v>245</v>
      </c>
      <c r="Q247" t="s">
        <v>251</v>
      </c>
    </row>
    <row r="248" spans="1:18" x14ac:dyDescent="0.35">
      <c r="A248" t="s">
        <v>719</v>
      </c>
      <c r="B248" t="s">
        <v>244</v>
      </c>
      <c r="C248" t="s">
        <v>40</v>
      </c>
      <c r="D248" t="s">
        <v>204</v>
      </c>
      <c r="E248" t="s">
        <v>205</v>
      </c>
      <c r="F248" t="s">
        <v>206</v>
      </c>
      <c r="G248">
        <v>2025</v>
      </c>
      <c r="H248" t="s">
        <v>789</v>
      </c>
      <c r="I248">
        <v>3</v>
      </c>
      <c r="J248" t="s">
        <v>207</v>
      </c>
      <c r="L248" t="s">
        <v>208</v>
      </c>
      <c r="N248" t="s">
        <v>209</v>
      </c>
      <c r="P248" t="s">
        <v>245</v>
      </c>
      <c r="Q248" t="s">
        <v>251</v>
      </c>
    </row>
    <row r="249" spans="1:18" x14ac:dyDescent="0.35">
      <c r="A249" t="s">
        <v>719</v>
      </c>
      <c r="B249" t="s">
        <v>244</v>
      </c>
      <c r="C249" t="s">
        <v>40</v>
      </c>
      <c r="D249" t="s">
        <v>184</v>
      </c>
      <c r="E249" t="s">
        <v>185</v>
      </c>
      <c r="G249" t="s">
        <v>201</v>
      </c>
      <c r="H249" t="s">
        <v>235</v>
      </c>
      <c r="I249">
        <v>4</v>
      </c>
      <c r="J249" t="s">
        <v>253</v>
      </c>
      <c r="K249" t="s">
        <v>222</v>
      </c>
      <c r="L249" t="s">
        <v>190</v>
      </c>
      <c r="M249" t="s">
        <v>254</v>
      </c>
      <c r="P249" t="s">
        <v>245</v>
      </c>
      <c r="Q249" t="s">
        <v>251</v>
      </c>
    </row>
    <row r="250" spans="1:18" x14ac:dyDescent="0.35">
      <c r="A250" t="s">
        <v>350</v>
      </c>
      <c r="B250" t="s">
        <v>261</v>
      </c>
      <c r="C250" t="s">
        <v>88</v>
      </c>
      <c r="D250" t="s">
        <v>204</v>
      </c>
      <c r="E250" t="s">
        <v>384</v>
      </c>
      <c r="F250" t="s">
        <v>206</v>
      </c>
      <c r="G250">
        <v>2025</v>
      </c>
      <c r="H250" t="s">
        <v>187</v>
      </c>
      <c r="I250">
        <v>1</v>
      </c>
      <c r="J250" t="s">
        <v>385</v>
      </c>
      <c r="K250" t="s">
        <v>415</v>
      </c>
      <c r="N250" t="s">
        <v>387</v>
      </c>
      <c r="P250" t="s">
        <v>262</v>
      </c>
    </row>
    <row r="251" spans="1:18" x14ac:dyDescent="0.35">
      <c r="A251" t="s">
        <v>168</v>
      </c>
      <c r="B251" t="s">
        <v>266</v>
      </c>
      <c r="C251" t="s">
        <v>46</v>
      </c>
      <c r="D251" t="s">
        <v>184</v>
      </c>
      <c r="E251" t="s">
        <v>185</v>
      </c>
      <c r="G251" t="s">
        <v>201</v>
      </c>
      <c r="H251" t="s">
        <v>174</v>
      </c>
      <c r="I251">
        <v>2</v>
      </c>
      <c r="J251" t="s">
        <v>253</v>
      </c>
      <c r="K251" t="s">
        <v>268</v>
      </c>
      <c r="L251" t="s">
        <v>190</v>
      </c>
      <c r="P251" t="s">
        <v>270</v>
      </c>
      <c r="Q251" t="s">
        <v>272</v>
      </c>
    </row>
    <row r="252" spans="1:18" x14ac:dyDescent="0.35">
      <c r="A252" t="s">
        <v>168</v>
      </c>
      <c r="B252" t="s">
        <v>266</v>
      </c>
      <c r="C252" t="s">
        <v>46</v>
      </c>
      <c r="D252" t="s">
        <v>204</v>
      </c>
      <c r="E252" t="s">
        <v>205</v>
      </c>
      <c r="F252" t="s">
        <v>206</v>
      </c>
      <c r="G252">
        <v>2023</v>
      </c>
      <c r="H252" t="s">
        <v>789</v>
      </c>
      <c r="I252">
        <v>3</v>
      </c>
      <c r="J252" t="s">
        <v>207</v>
      </c>
      <c r="L252" t="s">
        <v>208</v>
      </c>
      <c r="N252" t="s">
        <v>209</v>
      </c>
      <c r="P252" t="s">
        <v>270</v>
      </c>
      <c r="Q252" t="s">
        <v>272</v>
      </c>
    </row>
    <row r="253" spans="1:18" x14ac:dyDescent="0.35">
      <c r="A253" t="s">
        <v>168</v>
      </c>
      <c r="B253" t="s">
        <v>266</v>
      </c>
      <c r="C253" t="s">
        <v>46</v>
      </c>
      <c r="D253" t="s">
        <v>204</v>
      </c>
      <c r="E253" t="s">
        <v>205</v>
      </c>
      <c r="F253" t="s">
        <v>206</v>
      </c>
      <c r="G253">
        <v>2025</v>
      </c>
      <c r="H253" t="s">
        <v>789</v>
      </c>
      <c r="I253">
        <v>3</v>
      </c>
      <c r="J253" t="s">
        <v>207</v>
      </c>
      <c r="L253" t="s">
        <v>208</v>
      </c>
      <c r="N253" t="s">
        <v>209</v>
      </c>
      <c r="P253" t="s">
        <v>270</v>
      </c>
      <c r="Q253" t="s">
        <v>272</v>
      </c>
    </row>
    <row r="254" spans="1:18" x14ac:dyDescent="0.35">
      <c r="A254" t="s">
        <v>350</v>
      </c>
      <c r="B254" t="s">
        <v>266</v>
      </c>
      <c r="C254" t="s">
        <v>46</v>
      </c>
      <c r="D254" t="s">
        <v>204</v>
      </c>
      <c r="E254" t="s">
        <v>384</v>
      </c>
      <c r="F254" t="s">
        <v>206</v>
      </c>
      <c r="G254">
        <v>2023</v>
      </c>
      <c r="H254" t="s">
        <v>187</v>
      </c>
      <c r="I254">
        <v>1</v>
      </c>
      <c r="J254" t="s">
        <v>385</v>
      </c>
      <c r="K254" t="s">
        <v>413</v>
      </c>
      <c r="L254" t="s">
        <v>366</v>
      </c>
      <c r="N254" t="s">
        <v>387</v>
      </c>
      <c r="P254" t="s">
        <v>270</v>
      </c>
      <c r="Q254" t="s">
        <v>272</v>
      </c>
    </row>
    <row r="255" spans="1:18" x14ac:dyDescent="0.35">
      <c r="A255" t="s">
        <v>350</v>
      </c>
      <c r="B255" t="s">
        <v>266</v>
      </c>
      <c r="C255" t="s">
        <v>46</v>
      </c>
      <c r="D255" t="s">
        <v>204</v>
      </c>
      <c r="E255" t="s">
        <v>384</v>
      </c>
      <c r="F255" t="s">
        <v>206</v>
      </c>
      <c r="G255">
        <v>2025</v>
      </c>
      <c r="H255" t="s">
        <v>187</v>
      </c>
      <c r="I255">
        <v>1</v>
      </c>
      <c r="J255" t="s">
        <v>385</v>
      </c>
      <c r="K255" t="s">
        <v>386</v>
      </c>
      <c r="N255" t="s">
        <v>387</v>
      </c>
      <c r="P255" t="s">
        <v>270</v>
      </c>
      <c r="Q255" t="s">
        <v>272</v>
      </c>
    </row>
    <row r="256" spans="1:18" x14ac:dyDescent="0.35">
      <c r="A256" t="s">
        <v>546</v>
      </c>
      <c r="B256" t="s">
        <v>266</v>
      </c>
      <c r="C256" t="s">
        <v>46</v>
      </c>
      <c r="D256" t="s">
        <v>184</v>
      </c>
      <c r="E256" t="s">
        <v>185</v>
      </c>
      <c r="F256" t="s">
        <v>583</v>
      </c>
      <c r="G256" t="s">
        <v>584</v>
      </c>
      <c r="H256" t="s">
        <v>174</v>
      </c>
      <c r="I256">
        <v>2</v>
      </c>
      <c r="J256" t="s">
        <v>549</v>
      </c>
      <c r="K256" t="s">
        <v>550</v>
      </c>
      <c r="L256" t="s">
        <v>581</v>
      </c>
      <c r="M256">
        <v>37431</v>
      </c>
      <c r="N256" t="s">
        <v>573</v>
      </c>
      <c r="O256" t="s">
        <v>619</v>
      </c>
      <c r="P256" t="s">
        <v>270</v>
      </c>
      <c r="Q256" t="s">
        <v>272</v>
      </c>
      <c r="R256" t="s">
        <v>575</v>
      </c>
    </row>
    <row r="257" spans="1:18" x14ac:dyDescent="0.35">
      <c r="A257" t="s">
        <v>719</v>
      </c>
      <c r="B257" t="s">
        <v>266</v>
      </c>
      <c r="C257" t="s">
        <v>46</v>
      </c>
      <c r="D257" t="s">
        <v>204</v>
      </c>
      <c r="E257" t="s">
        <v>205</v>
      </c>
      <c r="F257" t="s">
        <v>206</v>
      </c>
      <c r="G257">
        <v>2023</v>
      </c>
      <c r="H257" t="s">
        <v>789</v>
      </c>
      <c r="I257">
        <v>3</v>
      </c>
      <c r="J257" t="s">
        <v>207</v>
      </c>
      <c r="L257" t="s">
        <v>208</v>
      </c>
      <c r="N257" t="s">
        <v>209</v>
      </c>
      <c r="P257" t="s">
        <v>270</v>
      </c>
      <c r="Q257" t="s">
        <v>272</v>
      </c>
    </row>
    <row r="258" spans="1:18" x14ac:dyDescent="0.35">
      <c r="A258" t="s">
        <v>719</v>
      </c>
      <c r="B258" t="s">
        <v>266</v>
      </c>
      <c r="C258" t="s">
        <v>46</v>
      </c>
      <c r="D258" t="s">
        <v>204</v>
      </c>
      <c r="E258" t="s">
        <v>205</v>
      </c>
      <c r="F258" t="s">
        <v>206</v>
      </c>
      <c r="G258">
        <v>2025</v>
      </c>
      <c r="H258" t="s">
        <v>789</v>
      </c>
      <c r="I258">
        <v>3</v>
      </c>
      <c r="J258" t="s">
        <v>207</v>
      </c>
      <c r="L258" t="s">
        <v>208</v>
      </c>
      <c r="N258" t="s">
        <v>209</v>
      </c>
      <c r="P258" t="s">
        <v>270</v>
      </c>
      <c r="Q258" t="s">
        <v>272</v>
      </c>
    </row>
    <row r="259" spans="1:18" x14ac:dyDescent="0.35">
      <c r="A259" t="s">
        <v>719</v>
      </c>
      <c r="B259" t="s">
        <v>266</v>
      </c>
      <c r="C259" t="s">
        <v>46</v>
      </c>
      <c r="D259" t="s">
        <v>184</v>
      </c>
      <c r="E259" t="s">
        <v>185</v>
      </c>
      <c r="G259" t="s">
        <v>201</v>
      </c>
      <c r="H259" t="s">
        <v>174</v>
      </c>
      <c r="I259">
        <v>2</v>
      </c>
      <c r="J259" t="s">
        <v>253</v>
      </c>
      <c r="K259" t="s">
        <v>268</v>
      </c>
      <c r="L259" t="s">
        <v>190</v>
      </c>
      <c r="P259" t="s">
        <v>270</v>
      </c>
      <c r="Q259" t="s">
        <v>272</v>
      </c>
    </row>
    <row r="260" spans="1:18" x14ac:dyDescent="0.35">
      <c r="A260" t="s">
        <v>350</v>
      </c>
      <c r="B260" t="s">
        <v>391</v>
      </c>
      <c r="C260" t="s">
        <v>82</v>
      </c>
      <c r="D260" t="s">
        <v>204</v>
      </c>
      <c r="E260" t="s">
        <v>384</v>
      </c>
      <c r="F260" t="s">
        <v>206</v>
      </c>
      <c r="G260">
        <v>2022</v>
      </c>
      <c r="H260" t="s">
        <v>789</v>
      </c>
      <c r="I260">
        <v>3</v>
      </c>
      <c r="J260" t="s">
        <v>385</v>
      </c>
      <c r="K260" t="s">
        <v>388</v>
      </c>
      <c r="L260" t="s">
        <v>366</v>
      </c>
      <c r="N260" t="s">
        <v>387</v>
      </c>
      <c r="P260" t="s">
        <v>392</v>
      </c>
      <c r="Q260" t="s">
        <v>393</v>
      </c>
    </row>
    <row r="261" spans="1:18" x14ac:dyDescent="0.35">
      <c r="A261" t="s">
        <v>546</v>
      </c>
      <c r="B261" t="s">
        <v>391</v>
      </c>
      <c r="C261" t="s">
        <v>82</v>
      </c>
      <c r="D261" t="s">
        <v>184</v>
      </c>
      <c r="E261" t="s">
        <v>185</v>
      </c>
      <c r="F261" t="s">
        <v>583</v>
      </c>
      <c r="G261" t="s">
        <v>584</v>
      </c>
      <c r="H261" t="s">
        <v>174</v>
      </c>
      <c r="I261">
        <v>2</v>
      </c>
      <c r="J261" t="s">
        <v>549</v>
      </c>
      <c r="K261" t="s">
        <v>550</v>
      </c>
      <c r="L261" t="s">
        <v>581</v>
      </c>
      <c r="M261">
        <v>8010</v>
      </c>
      <c r="N261" t="s">
        <v>573</v>
      </c>
      <c r="O261" t="s">
        <v>620</v>
      </c>
      <c r="P261" t="s">
        <v>392</v>
      </c>
      <c r="Q261" t="s">
        <v>393</v>
      </c>
      <c r="R261" t="s">
        <v>575</v>
      </c>
    </row>
    <row r="262" spans="1:18" x14ac:dyDescent="0.35">
      <c r="A262" t="s">
        <v>168</v>
      </c>
      <c r="B262" t="s">
        <v>73</v>
      </c>
      <c r="C262" t="s">
        <v>73</v>
      </c>
      <c r="D262" t="s">
        <v>204</v>
      </c>
      <c r="E262" t="s">
        <v>205</v>
      </c>
      <c r="F262" t="s">
        <v>206</v>
      </c>
      <c r="G262">
        <v>2022</v>
      </c>
      <c r="H262" t="s">
        <v>187</v>
      </c>
      <c r="I262">
        <v>1</v>
      </c>
      <c r="J262" t="s">
        <v>207</v>
      </c>
      <c r="L262" t="s">
        <v>208</v>
      </c>
      <c r="N262" t="s">
        <v>209</v>
      </c>
      <c r="P262" t="s">
        <v>218</v>
      </c>
      <c r="Q262" t="s">
        <v>219</v>
      </c>
    </row>
    <row r="263" spans="1:18" x14ac:dyDescent="0.35">
      <c r="A263" t="s">
        <v>168</v>
      </c>
      <c r="B263" t="s">
        <v>73</v>
      </c>
      <c r="C263" t="s">
        <v>73</v>
      </c>
      <c r="D263" t="s">
        <v>204</v>
      </c>
      <c r="E263" t="s">
        <v>205</v>
      </c>
      <c r="F263" t="s">
        <v>206</v>
      </c>
      <c r="G263">
        <v>2023</v>
      </c>
      <c r="H263" t="s">
        <v>187</v>
      </c>
      <c r="I263">
        <v>1</v>
      </c>
      <c r="J263" t="s">
        <v>207</v>
      </c>
      <c r="L263" t="s">
        <v>208</v>
      </c>
      <c r="N263" t="s">
        <v>209</v>
      </c>
      <c r="P263" t="s">
        <v>218</v>
      </c>
      <c r="Q263" t="s">
        <v>219</v>
      </c>
    </row>
    <row r="264" spans="1:18" x14ac:dyDescent="0.35">
      <c r="A264" t="s">
        <v>168</v>
      </c>
      <c r="B264" t="s">
        <v>73</v>
      </c>
      <c r="C264" t="s">
        <v>73</v>
      </c>
      <c r="D264" t="s">
        <v>184</v>
      </c>
      <c r="E264" t="s">
        <v>185</v>
      </c>
      <c r="G264" t="s">
        <v>201</v>
      </c>
      <c r="H264" t="s">
        <v>211</v>
      </c>
      <c r="I264">
        <v>3</v>
      </c>
      <c r="J264" t="s">
        <v>214</v>
      </c>
      <c r="K264" t="s">
        <v>222</v>
      </c>
      <c r="L264" t="s">
        <v>190</v>
      </c>
      <c r="M264" t="s">
        <v>226</v>
      </c>
      <c r="P264" t="s">
        <v>218</v>
      </c>
      <c r="Q264" t="s">
        <v>219</v>
      </c>
    </row>
    <row r="265" spans="1:18" x14ac:dyDescent="0.35">
      <c r="A265" t="s">
        <v>350</v>
      </c>
      <c r="B265" t="s">
        <v>73</v>
      </c>
      <c r="C265" t="s">
        <v>73</v>
      </c>
      <c r="D265" t="s">
        <v>204</v>
      </c>
      <c r="E265" t="s">
        <v>384</v>
      </c>
      <c r="F265" t="s">
        <v>206</v>
      </c>
      <c r="G265">
        <v>2023</v>
      </c>
      <c r="H265" t="s">
        <v>187</v>
      </c>
      <c r="I265">
        <v>1</v>
      </c>
      <c r="J265" t="s">
        <v>385</v>
      </c>
      <c r="K265" t="s">
        <v>414</v>
      </c>
      <c r="L265" t="s">
        <v>366</v>
      </c>
      <c r="N265" t="s">
        <v>387</v>
      </c>
      <c r="P265" t="s">
        <v>218</v>
      </c>
      <c r="Q265" t="s">
        <v>219</v>
      </c>
    </row>
    <row r="266" spans="1:18" x14ac:dyDescent="0.35">
      <c r="A266" t="s">
        <v>546</v>
      </c>
      <c r="B266" t="s">
        <v>73</v>
      </c>
      <c r="C266" t="s">
        <v>73</v>
      </c>
      <c r="D266" t="s">
        <v>184</v>
      </c>
      <c r="E266" t="s">
        <v>185</v>
      </c>
      <c r="F266" t="s">
        <v>547</v>
      </c>
      <c r="G266" t="s">
        <v>548</v>
      </c>
      <c r="H266" t="s">
        <v>174</v>
      </c>
      <c r="I266">
        <v>2</v>
      </c>
      <c r="J266" t="s">
        <v>549</v>
      </c>
      <c r="K266" t="s">
        <v>550</v>
      </c>
      <c r="L266" t="s">
        <v>551</v>
      </c>
      <c r="M266">
        <v>7440</v>
      </c>
      <c r="N266" t="s">
        <v>552</v>
      </c>
      <c r="O266" t="s">
        <v>621</v>
      </c>
      <c r="P266" t="s">
        <v>218</v>
      </c>
      <c r="Q266" t="s">
        <v>219</v>
      </c>
      <c r="R266" t="s">
        <v>575</v>
      </c>
    </row>
    <row r="267" spans="1:18" x14ac:dyDescent="0.35">
      <c r="A267" t="s">
        <v>719</v>
      </c>
      <c r="B267" t="s">
        <v>73</v>
      </c>
      <c r="C267" t="s">
        <v>73</v>
      </c>
      <c r="D267" t="s">
        <v>171</v>
      </c>
      <c r="E267" t="s">
        <v>122</v>
      </c>
      <c r="F267" t="s">
        <v>171</v>
      </c>
      <c r="G267" t="s">
        <v>720</v>
      </c>
      <c r="H267" t="s">
        <v>729</v>
      </c>
      <c r="I267">
        <v>3</v>
      </c>
      <c r="J267" t="s">
        <v>238</v>
      </c>
      <c r="K267" t="s">
        <v>722</v>
      </c>
      <c r="L267" t="s">
        <v>728</v>
      </c>
      <c r="N267" t="s">
        <v>724</v>
      </c>
    </row>
    <row r="268" spans="1:18" x14ac:dyDescent="0.35">
      <c r="A268" t="s">
        <v>719</v>
      </c>
      <c r="B268" t="s">
        <v>73</v>
      </c>
      <c r="C268" t="s">
        <v>73</v>
      </c>
      <c r="D268" t="s">
        <v>204</v>
      </c>
      <c r="E268" t="s">
        <v>205</v>
      </c>
      <c r="F268" t="s">
        <v>206</v>
      </c>
      <c r="G268">
        <v>2022</v>
      </c>
      <c r="H268" t="s">
        <v>187</v>
      </c>
      <c r="I268">
        <v>1</v>
      </c>
      <c r="J268" t="s">
        <v>207</v>
      </c>
      <c r="L268" t="s">
        <v>208</v>
      </c>
      <c r="N268" t="s">
        <v>209</v>
      </c>
      <c r="P268" t="s">
        <v>218</v>
      </c>
      <c r="Q268" t="s">
        <v>219</v>
      </c>
    </row>
    <row r="269" spans="1:18" x14ac:dyDescent="0.35">
      <c r="A269" t="s">
        <v>719</v>
      </c>
      <c r="B269" t="s">
        <v>73</v>
      </c>
      <c r="C269" t="s">
        <v>73</v>
      </c>
      <c r="D269" t="s">
        <v>204</v>
      </c>
      <c r="E269" t="s">
        <v>205</v>
      </c>
      <c r="F269" t="s">
        <v>206</v>
      </c>
      <c r="G269">
        <v>2023</v>
      </c>
      <c r="H269" t="s">
        <v>187</v>
      </c>
      <c r="I269">
        <v>1</v>
      </c>
      <c r="J269" t="s">
        <v>207</v>
      </c>
      <c r="L269" t="s">
        <v>208</v>
      </c>
      <c r="N269" t="s">
        <v>209</v>
      </c>
      <c r="P269" t="s">
        <v>218</v>
      </c>
      <c r="Q269" t="s">
        <v>219</v>
      </c>
    </row>
    <row r="270" spans="1:18" x14ac:dyDescent="0.35">
      <c r="A270" t="s">
        <v>719</v>
      </c>
      <c r="B270" t="s">
        <v>73</v>
      </c>
      <c r="C270" t="s">
        <v>73</v>
      </c>
      <c r="D270" t="s">
        <v>184</v>
      </c>
      <c r="E270" t="s">
        <v>185</v>
      </c>
      <c r="G270" t="s">
        <v>201</v>
      </c>
      <c r="H270" t="s">
        <v>211</v>
      </c>
      <c r="I270">
        <v>3</v>
      </c>
      <c r="J270" t="s">
        <v>214</v>
      </c>
      <c r="K270" t="s">
        <v>222</v>
      </c>
      <c r="L270" t="s">
        <v>190</v>
      </c>
      <c r="M270" t="s">
        <v>226</v>
      </c>
      <c r="P270" t="s">
        <v>218</v>
      </c>
      <c r="Q270" t="s">
        <v>219</v>
      </c>
    </row>
    <row r="271" spans="1:18" x14ac:dyDescent="0.35">
      <c r="A271" t="s">
        <v>719</v>
      </c>
      <c r="B271" t="s">
        <v>228</v>
      </c>
      <c r="C271" t="s">
        <v>76</v>
      </c>
      <c r="D271" t="s">
        <v>171</v>
      </c>
      <c r="E271" t="s">
        <v>172</v>
      </c>
      <c r="F271" t="s">
        <v>171</v>
      </c>
      <c r="G271" t="s">
        <v>720</v>
      </c>
      <c r="H271" t="s">
        <v>174</v>
      </c>
      <c r="I271">
        <v>2</v>
      </c>
      <c r="J271" t="s">
        <v>721</v>
      </c>
      <c r="K271" t="s">
        <v>722</v>
      </c>
      <c r="L271" t="s">
        <v>728</v>
      </c>
      <c r="N271" t="s">
        <v>724</v>
      </c>
    </row>
    <row r="272" spans="1:18" x14ac:dyDescent="0.35">
      <c r="A272" t="s">
        <v>719</v>
      </c>
      <c r="B272" t="s">
        <v>228</v>
      </c>
      <c r="C272" t="s">
        <v>76</v>
      </c>
      <c r="D272" t="s">
        <v>171</v>
      </c>
      <c r="E272" t="s">
        <v>725</v>
      </c>
      <c r="F272" t="s">
        <v>171</v>
      </c>
      <c r="G272" t="s">
        <v>720</v>
      </c>
      <c r="H272" t="s">
        <v>174</v>
      </c>
      <c r="I272">
        <v>3</v>
      </c>
      <c r="J272" t="s">
        <v>726</v>
      </c>
      <c r="K272" t="s">
        <v>727</v>
      </c>
      <c r="L272" t="s">
        <v>740</v>
      </c>
      <c r="N272" t="s">
        <v>724</v>
      </c>
    </row>
    <row r="273" spans="1:18" x14ac:dyDescent="0.35">
      <c r="A273" t="s">
        <v>168</v>
      </c>
      <c r="B273" t="s">
        <v>228</v>
      </c>
      <c r="C273" t="s">
        <v>76</v>
      </c>
      <c r="D273" t="s">
        <v>171</v>
      </c>
      <c r="E273" t="s">
        <v>172</v>
      </c>
      <c r="G273" t="s">
        <v>173</v>
      </c>
      <c r="H273" t="s">
        <v>174</v>
      </c>
      <c r="I273">
        <v>2</v>
      </c>
      <c r="J273" t="s">
        <v>175</v>
      </c>
      <c r="K273" t="s">
        <v>176</v>
      </c>
      <c r="N273" t="s">
        <v>177</v>
      </c>
      <c r="P273" t="s">
        <v>229</v>
      </c>
      <c r="Q273" t="s">
        <v>232</v>
      </c>
    </row>
    <row r="274" spans="1:18" x14ac:dyDescent="0.35">
      <c r="A274" t="s">
        <v>350</v>
      </c>
      <c r="B274" t="s">
        <v>228</v>
      </c>
      <c r="C274" t="s">
        <v>76</v>
      </c>
      <c r="D274" t="s">
        <v>204</v>
      </c>
      <c r="E274" t="s">
        <v>351</v>
      </c>
      <c r="F274" t="s">
        <v>352</v>
      </c>
      <c r="G274">
        <v>45597</v>
      </c>
      <c r="H274" t="s">
        <v>187</v>
      </c>
      <c r="I274">
        <v>1</v>
      </c>
      <c r="J274" t="s">
        <v>358</v>
      </c>
      <c r="K274" t="s">
        <v>359</v>
      </c>
      <c r="L274" t="s">
        <v>360</v>
      </c>
      <c r="M274">
        <v>50000</v>
      </c>
      <c r="N274" t="s">
        <v>361</v>
      </c>
      <c r="P274" t="s">
        <v>229</v>
      </c>
      <c r="Q274" t="s">
        <v>232</v>
      </c>
    </row>
    <row r="275" spans="1:18" x14ac:dyDescent="0.35">
      <c r="A275" t="s">
        <v>719</v>
      </c>
      <c r="B275" t="s">
        <v>228</v>
      </c>
      <c r="C275" t="s">
        <v>76</v>
      </c>
      <c r="D275" t="s">
        <v>171</v>
      </c>
      <c r="E275" t="s">
        <v>122</v>
      </c>
      <c r="F275" t="s">
        <v>171</v>
      </c>
      <c r="G275" t="s">
        <v>720</v>
      </c>
      <c r="H275" t="s">
        <v>729</v>
      </c>
      <c r="I275">
        <v>3</v>
      </c>
      <c r="J275" t="s">
        <v>238</v>
      </c>
      <c r="K275" t="s">
        <v>722</v>
      </c>
      <c r="L275" t="s">
        <v>728</v>
      </c>
      <c r="N275" t="s">
        <v>724</v>
      </c>
    </row>
    <row r="276" spans="1:18" x14ac:dyDescent="0.35">
      <c r="A276" t="s">
        <v>719</v>
      </c>
      <c r="B276" t="s">
        <v>228</v>
      </c>
      <c r="C276" t="s">
        <v>76</v>
      </c>
      <c r="D276" t="s">
        <v>171</v>
      </c>
      <c r="E276" t="s">
        <v>233</v>
      </c>
      <c r="F276" t="s">
        <v>199</v>
      </c>
      <c r="G276" t="s">
        <v>731</v>
      </c>
      <c r="H276" t="s">
        <v>729</v>
      </c>
      <c r="I276">
        <v>2</v>
      </c>
      <c r="J276" t="s">
        <v>741</v>
      </c>
      <c r="K276" t="s">
        <v>722</v>
      </c>
      <c r="L276" t="s">
        <v>723</v>
      </c>
      <c r="N276" t="s">
        <v>724</v>
      </c>
    </row>
    <row r="277" spans="1:18" x14ac:dyDescent="0.35">
      <c r="A277" t="s">
        <v>719</v>
      </c>
      <c r="B277" t="s">
        <v>228</v>
      </c>
      <c r="C277" t="s">
        <v>76</v>
      </c>
      <c r="D277" t="s">
        <v>171</v>
      </c>
      <c r="E277" t="s">
        <v>172</v>
      </c>
      <c r="G277" t="s">
        <v>173</v>
      </c>
      <c r="H277" t="s">
        <v>174</v>
      </c>
      <c r="I277">
        <v>2</v>
      </c>
      <c r="J277" t="s">
        <v>757</v>
      </c>
      <c r="K277" t="s">
        <v>176</v>
      </c>
      <c r="N277" t="s">
        <v>177</v>
      </c>
      <c r="P277" t="s">
        <v>229</v>
      </c>
      <c r="Q277" t="s">
        <v>232</v>
      </c>
    </row>
    <row r="278" spans="1:18" x14ac:dyDescent="0.35">
      <c r="A278" t="s">
        <v>168</v>
      </c>
      <c r="B278" t="s">
        <v>296</v>
      </c>
      <c r="C278" t="s">
        <v>104</v>
      </c>
      <c r="D278" t="s">
        <v>204</v>
      </c>
      <c r="E278" t="s">
        <v>205</v>
      </c>
      <c r="F278" t="s">
        <v>206</v>
      </c>
      <c r="G278">
        <v>2022</v>
      </c>
      <c r="H278" t="s">
        <v>187</v>
      </c>
      <c r="I278">
        <v>1</v>
      </c>
      <c r="J278" t="s">
        <v>207</v>
      </c>
      <c r="L278" t="s">
        <v>208</v>
      </c>
      <c r="N278" t="s">
        <v>209</v>
      </c>
      <c r="P278" t="s">
        <v>297</v>
      </c>
      <c r="Q278" t="s">
        <v>299</v>
      </c>
    </row>
    <row r="279" spans="1:18" x14ac:dyDescent="0.35">
      <c r="A279" t="s">
        <v>168</v>
      </c>
      <c r="B279" t="s">
        <v>296</v>
      </c>
      <c r="C279" t="s">
        <v>104</v>
      </c>
      <c r="D279" t="s">
        <v>184</v>
      </c>
      <c r="E279" t="s">
        <v>185</v>
      </c>
      <c r="G279" t="s">
        <v>302</v>
      </c>
      <c r="H279" t="s">
        <v>235</v>
      </c>
      <c r="I279">
        <v>4</v>
      </c>
      <c r="J279" t="s">
        <v>253</v>
      </c>
      <c r="K279" t="s">
        <v>300</v>
      </c>
      <c r="L279" t="s">
        <v>190</v>
      </c>
      <c r="M279" t="s">
        <v>303</v>
      </c>
      <c r="P279" t="s">
        <v>297</v>
      </c>
      <c r="Q279" t="s">
        <v>299</v>
      </c>
    </row>
    <row r="280" spans="1:18" x14ac:dyDescent="0.35">
      <c r="A280" t="s">
        <v>350</v>
      </c>
      <c r="B280" t="s">
        <v>73</v>
      </c>
      <c r="C280" t="s">
        <v>39</v>
      </c>
      <c r="D280" t="s">
        <v>204</v>
      </c>
      <c r="E280" t="s">
        <v>384</v>
      </c>
      <c r="F280" t="s">
        <v>206</v>
      </c>
      <c r="G280">
        <v>2022</v>
      </c>
      <c r="H280" t="s">
        <v>187</v>
      </c>
      <c r="I280">
        <v>1</v>
      </c>
      <c r="J280" t="s">
        <v>385</v>
      </c>
      <c r="K280" t="s">
        <v>403</v>
      </c>
      <c r="L280" t="s">
        <v>366</v>
      </c>
      <c r="N280" t="s">
        <v>387</v>
      </c>
      <c r="P280" t="s">
        <v>218</v>
      </c>
      <c r="Q280" t="s">
        <v>299</v>
      </c>
    </row>
    <row r="281" spans="1:18" x14ac:dyDescent="0.35">
      <c r="A281" t="s">
        <v>719</v>
      </c>
      <c r="B281" t="s">
        <v>296</v>
      </c>
      <c r="C281" t="s">
        <v>104</v>
      </c>
      <c r="D281" t="s">
        <v>171</v>
      </c>
      <c r="E281" t="s">
        <v>122</v>
      </c>
      <c r="F281" t="s">
        <v>171</v>
      </c>
      <c r="G281" t="s">
        <v>720</v>
      </c>
      <c r="H281" t="s">
        <v>729</v>
      </c>
      <c r="I281">
        <v>3</v>
      </c>
      <c r="J281" t="s">
        <v>754</v>
      </c>
      <c r="K281" t="s">
        <v>722</v>
      </c>
      <c r="L281" t="s">
        <v>728</v>
      </c>
      <c r="N281" t="s">
        <v>724</v>
      </c>
    </row>
    <row r="282" spans="1:18" x14ac:dyDescent="0.35">
      <c r="A282" t="s">
        <v>719</v>
      </c>
      <c r="B282" t="s">
        <v>296</v>
      </c>
      <c r="C282" t="s">
        <v>104</v>
      </c>
      <c r="D282" t="s">
        <v>204</v>
      </c>
      <c r="E282" t="s">
        <v>205</v>
      </c>
      <c r="F282" t="s">
        <v>206</v>
      </c>
      <c r="G282">
        <v>2022</v>
      </c>
      <c r="H282" t="s">
        <v>187</v>
      </c>
      <c r="I282">
        <v>1</v>
      </c>
      <c r="J282" t="s">
        <v>207</v>
      </c>
      <c r="L282" t="s">
        <v>208</v>
      </c>
      <c r="N282" t="s">
        <v>209</v>
      </c>
      <c r="P282" t="s">
        <v>297</v>
      </c>
      <c r="Q282" t="s">
        <v>299</v>
      </c>
    </row>
    <row r="283" spans="1:18" x14ac:dyDescent="0.35">
      <c r="A283" t="s">
        <v>719</v>
      </c>
      <c r="B283" t="s">
        <v>296</v>
      </c>
      <c r="C283" t="s">
        <v>104</v>
      </c>
      <c r="D283" t="s">
        <v>184</v>
      </c>
      <c r="E283" t="s">
        <v>185</v>
      </c>
      <c r="G283" t="s">
        <v>302</v>
      </c>
      <c r="H283" t="s">
        <v>235</v>
      </c>
      <c r="I283">
        <v>4</v>
      </c>
      <c r="J283" t="s">
        <v>253</v>
      </c>
      <c r="K283" t="s">
        <v>300</v>
      </c>
      <c r="L283" t="s">
        <v>190</v>
      </c>
      <c r="M283" t="s">
        <v>303</v>
      </c>
      <c r="P283" t="s">
        <v>297</v>
      </c>
      <c r="Q283" t="s">
        <v>299</v>
      </c>
    </row>
    <row r="284" spans="1:18" x14ac:dyDescent="0.35">
      <c r="A284" t="s">
        <v>350</v>
      </c>
      <c r="B284" t="s">
        <v>394</v>
      </c>
      <c r="C284" t="s">
        <v>120</v>
      </c>
      <c r="D284" t="s">
        <v>204</v>
      </c>
      <c r="E284" t="s">
        <v>384</v>
      </c>
      <c r="F284" t="s">
        <v>206</v>
      </c>
      <c r="G284">
        <v>2022</v>
      </c>
      <c r="H284" t="s">
        <v>789</v>
      </c>
      <c r="I284">
        <v>3</v>
      </c>
      <c r="J284" t="s">
        <v>385</v>
      </c>
      <c r="K284" t="s">
        <v>388</v>
      </c>
      <c r="L284" t="s">
        <v>366</v>
      </c>
      <c r="N284" t="s">
        <v>387</v>
      </c>
      <c r="P284" t="s">
        <v>395</v>
      </c>
      <c r="Q284" t="s">
        <v>396</v>
      </c>
    </row>
    <row r="285" spans="1:18" x14ac:dyDescent="0.35">
      <c r="A285" t="s">
        <v>350</v>
      </c>
      <c r="B285" t="s">
        <v>394</v>
      </c>
      <c r="C285" t="s">
        <v>120</v>
      </c>
      <c r="D285" t="s">
        <v>204</v>
      </c>
      <c r="E285" t="s">
        <v>384</v>
      </c>
      <c r="F285" t="s">
        <v>206</v>
      </c>
      <c r="G285">
        <v>2024</v>
      </c>
      <c r="H285" t="s">
        <v>187</v>
      </c>
      <c r="I285">
        <v>1</v>
      </c>
      <c r="J285" t="s">
        <v>385</v>
      </c>
      <c r="K285" t="s">
        <v>386</v>
      </c>
      <c r="L285" t="s">
        <v>366</v>
      </c>
      <c r="N285" t="s">
        <v>387</v>
      </c>
      <c r="P285" t="s">
        <v>395</v>
      </c>
      <c r="Q285" t="s">
        <v>396</v>
      </c>
    </row>
    <row r="286" spans="1:18" x14ac:dyDescent="0.35">
      <c r="A286" t="s">
        <v>546</v>
      </c>
      <c r="B286" t="s">
        <v>394</v>
      </c>
      <c r="C286" t="s">
        <v>120</v>
      </c>
      <c r="D286" t="s">
        <v>184</v>
      </c>
      <c r="E286" t="s">
        <v>185</v>
      </c>
      <c r="F286" t="s">
        <v>571</v>
      </c>
      <c r="G286" t="s">
        <v>572</v>
      </c>
      <c r="H286" t="s">
        <v>211</v>
      </c>
      <c r="I286">
        <v>3</v>
      </c>
      <c r="J286" t="s">
        <v>549</v>
      </c>
      <c r="K286" t="s">
        <v>550</v>
      </c>
      <c r="L286" t="s">
        <v>557</v>
      </c>
      <c r="M286">
        <v>22164</v>
      </c>
      <c r="N286" t="s">
        <v>573</v>
      </c>
      <c r="O286" t="s">
        <v>574</v>
      </c>
      <c r="P286" t="s">
        <v>395</v>
      </c>
      <c r="Q286" t="s">
        <v>396</v>
      </c>
      <c r="R286" t="s">
        <v>575</v>
      </c>
    </row>
    <row r="287" spans="1:18" x14ac:dyDescent="0.35">
      <c r="A287" t="s">
        <v>719</v>
      </c>
      <c r="B287" t="s">
        <v>394</v>
      </c>
      <c r="C287" t="s">
        <v>120</v>
      </c>
      <c r="D287" t="s">
        <v>171</v>
      </c>
      <c r="E287" t="s">
        <v>122</v>
      </c>
      <c r="F287" t="s">
        <v>171</v>
      </c>
      <c r="G287" t="s">
        <v>720</v>
      </c>
      <c r="H287" t="s">
        <v>729</v>
      </c>
      <c r="I287">
        <v>3</v>
      </c>
      <c r="J287" t="s">
        <v>238</v>
      </c>
      <c r="K287" t="s">
        <v>722</v>
      </c>
      <c r="L287" t="s">
        <v>728</v>
      </c>
      <c r="N287" t="s">
        <v>724</v>
      </c>
    </row>
    <row r="288" spans="1:18" x14ac:dyDescent="0.35">
      <c r="A288" t="s">
        <v>168</v>
      </c>
      <c r="B288" t="s">
        <v>77</v>
      </c>
      <c r="C288" t="s">
        <v>77</v>
      </c>
      <c r="D288" t="s">
        <v>184</v>
      </c>
      <c r="E288" t="s">
        <v>185</v>
      </c>
      <c r="G288" t="s">
        <v>201</v>
      </c>
      <c r="H288" t="s">
        <v>174</v>
      </c>
      <c r="I288">
        <v>2</v>
      </c>
      <c r="J288" t="s">
        <v>238</v>
      </c>
      <c r="K288" t="s">
        <v>239</v>
      </c>
      <c r="L288" t="s">
        <v>190</v>
      </c>
      <c r="P288" t="s">
        <v>240</v>
      </c>
      <c r="Q288" t="s">
        <v>241</v>
      </c>
    </row>
    <row r="289" spans="1:17" x14ac:dyDescent="0.35">
      <c r="A289" t="s">
        <v>638</v>
      </c>
      <c r="B289" t="s">
        <v>77</v>
      </c>
      <c r="C289" t="s">
        <v>77</v>
      </c>
      <c r="D289" t="s">
        <v>184</v>
      </c>
      <c r="E289" t="s">
        <v>665</v>
      </c>
      <c r="F289" t="s">
        <v>669</v>
      </c>
      <c r="G289" t="s">
        <v>688</v>
      </c>
      <c r="H289" t="s">
        <v>211</v>
      </c>
      <c r="I289">
        <v>3</v>
      </c>
      <c r="J289" t="s">
        <v>689</v>
      </c>
      <c r="K289" t="s">
        <v>690</v>
      </c>
      <c r="L289" t="s">
        <v>691</v>
      </c>
      <c r="M289">
        <v>101972.65147960999</v>
      </c>
      <c r="N289" t="s">
        <v>692</v>
      </c>
      <c r="O289" t="s">
        <v>693</v>
      </c>
      <c r="P289" t="s">
        <v>240</v>
      </c>
      <c r="Q289" t="s">
        <v>241</v>
      </c>
    </row>
    <row r="290" spans="1:17" x14ac:dyDescent="0.35">
      <c r="A290" t="s">
        <v>719</v>
      </c>
      <c r="B290" t="s">
        <v>77</v>
      </c>
      <c r="C290" t="s">
        <v>77</v>
      </c>
      <c r="D290" t="s">
        <v>171</v>
      </c>
      <c r="E290" t="s">
        <v>122</v>
      </c>
      <c r="F290" t="s">
        <v>171</v>
      </c>
      <c r="G290" t="s">
        <v>720</v>
      </c>
      <c r="H290" t="s">
        <v>729</v>
      </c>
      <c r="I290">
        <v>3</v>
      </c>
      <c r="J290" t="s">
        <v>238</v>
      </c>
      <c r="K290" t="s">
        <v>722</v>
      </c>
      <c r="L290" t="s">
        <v>728</v>
      </c>
      <c r="N290" t="s">
        <v>724</v>
      </c>
    </row>
    <row r="291" spans="1:17" x14ac:dyDescent="0.35">
      <c r="A291" t="s">
        <v>719</v>
      </c>
      <c r="B291" t="s">
        <v>77</v>
      </c>
      <c r="C291" t="s">
        <v>77</v>
      </c>
      <c r="D291" t="s">
        <v>184</v>
      </c>
      <c r="E291" t="s">
        <v>185</v>
      </c>
      <c r="G291" t="s">
        <v>201</v>
      </c>
      <c r="H291" t="s">
        <v>174</v>
      </c>
      <c r="I291">
        <v>2</v>
      </c>
      <c r="J291" t="s">
        <v>238</v>
      </c>
      <c r="K291" t="s">
        <v>239</v>
      </c>
      <c r="L291" t="s">
        <v>190</v>
      </c>
      <c r="P291" t="s">
        <v>240</v>
      </c>
      <c r="Q291" t="s">
        <v>241</v>
      </c>
    </row>
    <row r="292" spans="1:17" x14ac:dyDescent="0.35">
      <c r="A292" t="s">
        <v>168</v>
      </c>
      <c r="B292" t="s">
        <v>228</v>
      </c>
      <c r="C292" t="s">
        <v>76</v>
      </c>
      <c r="D292" t="s">
        <v>171</v>
      </c>
      <c r="E292" t="s">
        <v>233</v>
      </c>
      <c r="F292" t="s">
        <v>234</v>
      </c>
      <c r="H292" t="s">
        <v>235</v>
      </c>
      <c r="I292">
        <v>3</v>
      </c>
      <c r="J292" t="s">
        <v>236</v>
      </c>
      <c r="M292">
        <v>124300</v>
      </c>
      <c r="N292" t="s">
        <v>237</v>
      </c>
    </row>
    <row r="293" spans="1:17" x14ac:dyDescent="0.35">
      <c r="A293" t="s">
        <v>317</v>
      </c>
      <c r="B293" t="s">
        <v>228</v>
      </c>
      <c r="C293" t="s">
        <v>76</v>
      </c>
      <c r="D293" t="s">
        <v>171</v>
      </c>
      <c r="E293" t="s">
        <v>233</v>
      </c>
      <c r="F293" t="s">
        <v>234</v>
      </c>
      <c r="H293" t="s">
        <v>235</v>
      </c>
      <c r="I293">
        <v>3</v>
      </c>
      <c r="J293" t="s">
        <v>334</v>
      </c>
      <c r="K293" t="s">
        <v>276</v>
      </c>
      <c r="L293" t="s">
        <v>349</v>
      </c>
      <c r="M293">
        <v>124300</v>
      </c>
      <c r="N293" t="s">
        <v>237</v>
      </c>
    </row>
    <row r="294" spans="1:17" x14ac:dyDescent="0.35">
      <c r="A294" t="s">
        <v>137</v>
      </c>
      <c r="B294" t="s">
        <v>228</v>
      </c>
      <c r="C294" t="s">
        <v>76</v>
      </c>
      <c r="D294" t="s">
        <v>171</v>
      </c>
      <c r="E294" t="s">
        <v>233</v>
      </c>
      <c r="F294" t="s">
        <v>234</v>
      </c>
      <c r="H294" t="s">
        <v>235</v>
      </c>
      <c r="I294">
        <v>3</v>
      </c>
      <c r="J294" t="s">
        <v>334</v>
      </c>
      <c r="K294" t="s">
        <v>276</v>
      </c>
      <c r="L294" t="s">
        <v>349</v>
      </c>
      <c r="M294">
        <v>124300</v>
      </c>
      <c r="N294" t="s">
        <v>237</v>
      </c>
    </row>
    <row r="295" spans="1:17" x14ac:dyDescent="0.35">
      <c r="A295" t="s">
        <v>168</v>
      </c>
      <c r="B295" t="s">
        <v>244</v>
      </c>
      <c r="C295" t="s">
        <v>41</v>
      </c>
      <c r="D295" t="s">
        <v>204</v>
      </c>
      <c r="E295" t="s">
        <v>205</v>
      </c>
      <c r="F295" t="s">
        <v>206</v>
      </c>
      <c r="G295">
        <v>2023</v>
      </c>
      <c r="H295" t="s">
        <v>789</v>
      </c>
      <c r="I295">
        <v>3</v>
      </c>
      <c r="J295" t="s">
        <v>207</v>
      </c>
      <c r="L295" t="s">
        <v>208</v>
      </c>
      <c r="N295" t="s">
        <v>209</v>
      </c>
      <c r="P295" t="s">
        <v>245</v>
      </c>
      <c r="Q295" t="s">
        <v>249</v>
      </c>
    </row>
    <row r="296" spans="1:17" x14ac:dyDescent="0.35">
      <c r="A296" t="s">
        <v>168</v>
      </c>
      <c r="B296" t="s">
        <v>244</v>
      </c>
      <c r="C296" t="s">
        <v>41</v>
      </c>
      <c r="D296" t="s">
        <v>204</v>
      </c>
      <c r="E296" t="s">
        <v>205</v>
      </c>
      <c r="F296" t="s">
        <v>206</v>
      </c>
      <c r="G296">
        <v>2024</v>
      </c>
      <c r="H296" t="s">
        <v>789</v>
      </c>
      <c r="I296">
        <v>3</v>
      </c>
      <c r="J296" t="s">
        <v>207</v>
      </c>
      <c r="L296" t="s">
        <v>208</v>
      </c>
      <c r="N296" t="s">
        <v>209</v>
      </c>
      <c r="P296" t="s">
        <v>245</v>
      </c>
      <c r="Q296" t="s">
        <v>249</v>
      </c>
    </row>
    <row r="297" spans="1:17" x14ac:dyDescent="0.35">
      <c r="A297" t="s">
        <v>168</v>
      </c>
      <c r="B297" t="s">
        <v>244</v>
      </c>
      <c r="C297" t="s">
        <v>41</v>
      </c>
      <c r="D297" t="s">
        <v>204</v>
      </c>
      <c r="E297" t="s">
        <v>205</v>
      </c>
      <c r="F297" t="s">
        <v>206</v>
      </c>
      <c r="G297">
        <v>2025</v>
      </c>
      <c r="H297" t="s">
        <v>789</v>
      </c>
      <c r="I297">
        <v>3</v>
      </c>
      <c r="J297" t="s">
        <v>207</v>
      </c>
      <c r="L297" t="s">
        <v>208</v>
      </c>
      <c r="N297" t="s">
        <v>209</v>
      </c>
      <c r="P297" t="s">
        <v>245</v>
      </c>
      <c r="Q297" t="s">
        <v>249</v>
      </c>
    </row>
    <row r="298" spans="1:17" x14ac:dyDescent="0.35">
      <c r="A298" t="s">
        <v>168</v>
      </c>
      <c r="B298" t="s">
        <v>244</v>
      </c>
      <c r="C298" t="s">
        <v>41</v>
      </c>
      <c r="D298" t="s">
        <v>184</v>
      </c>
      <c r="E298" t="s">
        <v>185</v>
      </c>
      <c r="G298" t="s">
        <v>201</v>
      </c>
      <c r="H298" t="s">
        <v>235</v>
      </c>
      <c r="I298">
        <v>4</v>
      </c>
      <c r="J298" t="s">
        <v>253</v>
      </c>
      <c r="K298" t="s">
        <v>222</v>
      </c>
      <c r="L298" t="s">
        <v>190</v>
      </c>
      <c r="M298" t="s">
        <v>254</v>
      </c>
      <c r="P298" t="s">
        <v>245</v>
      </c>
      <c r="Q298" t="s">
        <v>249</v>
      </c>
    </row>
    <row r="299" spans="1:17" x14ac:dyDescent="0.35">
      <c r="A299" t="s">
        <v>168</v>
      </c>
      <c r="B299" t="s">
        <v>244</v>
      </c>
      <c r="C299" t="s">
        <v>41</v>
      </c>
      <c r="D299" t="s">
        <v>171</v>
      </c>
      <c r="E299" t="s">
        <v>233</v>
      </c>
      <c r="F299" t="s">
        <v>234</v>
      </c>
      <c r="G299" t="s">
        <v>255</v>
      </c>
      <c r="H299" t="s">
        <v>235</v>
      </c>
      <c r="I299">
        <v>3</v>
      </c>
      <c r="J299" t="s">
        <v>236</v>
      </c>
      <c r="K299" t="s">
        <v>256</v>
      </c>
      <c r="L299" t="s">
        <v>257</v>
      </c>
      <c r="M299" t="s">
        <v>260</v>
      </c>
      <c r="N299" t="s">
        <v>259</v>
      </c>
      <c r="P299" t="s">
        <v>245</v>
      </c>
      <c r="Q299" t="s">
        <v>249</v>
      </c>
    </row>
    <row r="300" spans="1:17" x14ac:dyDescent="0.35">
      <c r="A300" t="s">
        <v>317</v>
      </c>
      <c r="B300" t="s">
        <v>244</v>
      </c>
      <c r="C300" t="s">
        <v>41</v>
      </c>
      <c r="D300" t="s">
        <v>204</v>
      </c>
      <c r="E300" t="s">
        <v>318</v>
      </c>
      <c r="F300" t="s">
        <v>206</v>
      </c>
      <c r="G300">
        <v>2024</v>
      </c>
      <c r="H300" t="s">
        <v>789</v>
      </c>
      <c r="I300">
        <v>3</v>
      </c>
      <c r="J300" t="s">
        <v>319</v>
      </c>
      <c r="K300" t="s">
        <v>320</v>
      </c>
      <c r="L300" t="s">
        <v>321</v>
      </c>
      <c r="M300" t="s">
        <v>322</v>
      </c>
      <c r="N300" t="s">
        <v>323</v>
      </c>
      <c r="P300" t="s">
        <v>245</v>
      </c>
      <c r="Q300" t="s">
        <v>249</v>
      </c>
    </row>
    <row r="301" spans="1:17" x14ac:dyDescent="0.35">
      <c r="A301" t="s">
        <v>317</v>
      </c>
      <c r="B301" t="s">
        <v>244</v>
      </c>
      <c r="C301" t="s">
        <v>41</v>
      </c>
      <c r="D301" t="s">
        <v>171</v>
      </c>
      <c r="E301" t="s">
        <v>233</v>
      </c>
      <c r="F301" t="s">
        <v>206</v>
      </c>
      <c r="G301" t="s">
        <v>255</v>
      </c>
      <c r="H301" t="s">
        <v>235</v>
      </c>
      <c r="I301">
        <v>3</v>
      </c>
      <c r="J301" t="s">
        <v>334</v>
      </c>
      <c r="K301" t="s">
        <v>276</v>
      </c>
      <c r="L301" t="s">
        <v>346</v>
      </c>
      <c r="M301" t="s">
        <v>260</v>
      </c>
      <c r="N301" t="s">
        <v>348</v>
      </c>
      <c r="P301" t="s">
        <v>245</v>
      </c>
      <c r="Q301" t="s">
        <v>249</v>
      </c>
    </row>
    <row r="302" spans="1:17" x14ac:dyDescent="0.35">
      <c r="A302" t="s">
        <v>350</v>
      </c>
      <c r="B302" t="s">
        <v>244</v>
      </c>
      <c r="C302" t="s">
        <v>41</v>
      </c>
      <c r="D302" t="s">
        <v>204</v>
      </c>
      <c r="E302" t="s">
        <v>362</v>
      </c>
      <c r="H302" t="s">
        <v>235</v>
      </c>
      <c r="I302">
        <v>4</v>
      </c>
      <c r="J302" t="s">
        <v>364</v>
      </c>
      <c r="K302" t="s">
        <v>365</v>
      </c>
      <c r="L302" t="s">
        <v>366</v>
      </c>
      <c r="N302" t="s">
        <v>367</v>
      </c>
      <c r="P302" t="s">
        <v>245</v>
      </c>
      <c r="Q302" t="s">
        <v>249</v>
      </c>
    </row>
    <row r="303" spans="1:17" x14ac:dyDescent="0.35">
      <c r="A303" t="s">
        <v>350</v>
      </c>
      <c r="B303" t="s">
        <v>244</v>
      </c>
      <c r="C303" t="s">
        <v>41</v>
      </c>
      <c r="D303" t="s">
        <v>204</v>
      </c>
      <c r="E303" t="s">
        <v>384</v>
      </c>
      <c r="F303" t="s">
        <v>206</v>
      </c>
      <c r="G303">
        <v>2022</v>
      </c>
      <c r="H303" t="s">
        <v>187</v>
      </c>
      <c r="I303">
        <v>1</v>
      </c>
      <c r="J303" t="s">
        <v>385</v>
      </c>
      <c r="K303" t="s">
        <v>388</v>
      </c>
      <c r="L303" t="s">
        <v>366</v>
      </c>
      <c r="N303" t="s">
        <v>387</v>
      </c>
      <c r="P303" t="s">
        <v>245</v>
      </c>
      <c r="Q303" t="s">
        <v>249</v>
      </c>
    </row>
    <row r="304" spans="1:17" x14ac:dyDescent="0.35">
      <c r="A304" t="s">
        <v>350</v>
      </c>
      <c r="B304" t="s">
        <v>244</v>
      </c>
      <c r="C304" t="s">
        <v>41</v>
      </c>
      <c r="D304" t="s">
        <v>204</v>
      </c>
      <c r="E304" t="s">
        <v>384</v>
      </c>
      <c r="F304" t="s">
        <v>404</v>
      </c>
      <c r="G304">
        <v>2023</v>
      </c>
      <c r="H304" t="s">
        <v>187</v>
      </c>
      <c r="I304">
        <v>1</v>
      </c>
      <c r="J304" t="s">
        <v>385</v>
      </c>
      <c r="K304" t="s">
        <v>388</v>
      </c>
      <c r="L304" t="s">
        <v>366</v>
      </c>
      <c r="N304" t="s">
        <v>405</v>
      </c>
      <c r="O304" t="s">
        <v>357</v>
      </c>
      <c r="P304" t="s">
        <v>245</v>
      </c>
      <c r="Q304" t="s">
        <v>249</v>
      </c>
    </row>
    <row r="305" spans="1:17" x14ac:dyDescent="0.35">
      <c r="A305" t="s">
        <v>350</v>
      </c>
      <c r="B305" t="s">
        <v>244</v>
      </c>
      <c r="C305" t="s">
        <v>41</v>
      </c>
      <c r="D305" t="s">
        <v>204</v>
      </c>
      <c r="E305" t="s">
        <v>384</v>
      </c>
      <c r="F305" t="s">
        <v>206</v>
      </c>
      <c r="G305">
        <v>2024</v>
      </c>
      <c r="H305" t="s">
        <v>187</v>
      </c>
      <c r="I305">
        <v>1</v>
      </c>
      <c r="J305" t="s">
        <v>385</v>
      </c>
      <c r="K305" t="s">
        <v>415</v>
      </c>
      <c r="N305" t="s">
        <v>387</v>
      </c>
      <c r="P305" t="s">
        <v>245</v>
      </c>
      <c r="Q305" t="s">
        <v>249</v>
      </c>
    </row>
    <row r="306" spans="1:17" x14ac:dyDescent="0.35">
      <c r="A306" t="s">
        <v>350</v>
      </c>
      <c r="B306" t="s">
        <v>244</v>
      </c>
      <c r="C306" t="s">
        <v>41</v>
      </c>
      <c r="D306" t="s">
        <v>204</v>
      </c>
      <c r="E306" t="s">
        <v>351</v>
      </c>
      <c r="F306" t="s">
        <v>352</v>
      </c>
      <c r="G306">
        <v>2023</v>
      </c>
      <c r="H306" t="s">
        <v>174</v>
      </c>
      <c r="I306">
        <v>2</v>
      </c>
      <c r="J306" t="s">
        <v>428</v>
      </c>
      <c r="K306" t="s">
        <v>429</v>
      </c>
      <c r="L306" t="s">
        <v>430</v>
      </c>
      <c r="M306">
        <v>78841</v>
      </c>
      <c r="N306" t="s">
        <v>431</v>
      </c>
      <c r="O306" t="s">
        <v>357</v>
      </c>
      <c r="P306" t="s">
        <v>245</v>
      </c>
      <c r="Q306" t="s">
        <v>249</v>
      </c>
    </row>
    <row r="307" spans="1:17" x14ac:dyDescent="0.35">
      <c r="A307" t="s">
        <v>350</v>
      </c>
      <c r="B307" t="s">
        <v>244</v>
      </c>
      <c r="C307" t="s">
        <v>41</v>
      </c>
      <c r="D307" t="s">
        <v>204</v>
      </c>
      <c r="E307" t="s">
        <v>384</v>
      </c>
      <c r="F307" t="s">
        <v>206</v>
      </c>
      <c r="G307">
        <v>2025</v>
      </c>
      <c r="H307" t="s">
        <v>187</v>
      </c>
      <c r="I307">
        <v>1</v>
      </c>
      <c r="J307" t="s">
        <v>385</v>
      </c>
      <c r="K307" t="s">
        <v>386</v>
      </c>
      <c r="L307" t="s">
        <v>366</v>
      </c>
      <c r="N307" t="s">
        <v>387</v>
      </c>
      <c r="P307" t="s">
        <v>245</v>
      </c>
      <c r="Q307" t="s">
        <v>249</v>
      </c>
    </row>
    <row r="308" spans="1:17" x14ac:dyDescent="0.35">
      <c r="A308" t="s">
        <v>350</v>
      </c>
      <c r="B308" t="s">
        <v>244</v>
      </c>
      <c r="C308" t="s">
        <v>41</v>
      </c>
      <c r="D308" t="s">
        <v>184</v>
      </c>
      <c r="E308" t="s">
        <v>185</v>
      </c>
      <c r="F308" t="s">
        <v>463</v>
      </c>
      <c r="G308" t="s">
        <v>464</v>
      </c>
      <c r="H308" t="s">
        <v>211</v>
      </c>
      <c r="I308">
        <v>3</v>
      </c>
      <c r="J308" t="s">
        <v>465</v>
      </c>
      <c r="K308" t="s">
        <v>466</v>
      </c>
      <c r="L308" t="s">
        <v>467</v>
      </c>
      <c r="N308" t="s">
        <v>456</v>
      </c>
      <c r="P308" t="s">
        <v>245</v>
      </c>
      <c r="Q308" t="s">
        <v>249</v>
      </c>
    </row>
    <row r="309" spans="1:17" x14ac:dyDescent="0.35">
      <c r="A309" t="s">
        <v>350</v>
      </c>
      <c r="B309" t="s">
        <v>244</v>
      </c>
      <c r="C309" t="s">
        <v>41</v>
      </c>
      <c r="D309" t="s">
        <v>204</v>
      </c>
      <c r="E309" t="s">
        <v>493</v>
      </c>
      <c r="F309" t="s">
        <v>514</v>
      </c>
      <c r="G309" t="s">
        <v>515</v>
      </c>
      <c r="H309" t="s">
        <v>174</v>
      </c>
      <c r="I309">
        <v>2</v>
      </c>
      <c r="J309" t="s">
        <v>516</v>
      </c>
      <c r="K309" t="s">
        <v>517</v>
      </c>
      <c r="L309" t="s">
        <v>518</v>
      </c>
      <c r="N309" t="s">
        <v>519</v>
      </c>
      <c r="O309" t="s">
        <v>520</v>
      </c>
    </row>
    <row r="310" spans="1:17" x14ac:dyDescent="0.35">
      <c r="A310" t="s">
        <v>350</v>
      </c>
      <c r="B310" t="s">
        <v>244</v>
      </c>
      <c r="C310" t="s">
        <v>41</v>
      </c>
      <c r="D310" t="s">
        <v>184</v>
      </c>
      <c r="E310" t="s">
        <v>521</v>
      </c>
      <c r="F310" t="s">
        <v>522</v>
      </c>
      <c r="G310" t="s">
        <v>523</v>
      </c>
      <c r="H310" t="s">
        <v>174</v>
      </c>
      <c r="I310">
        <v>2</v>
      </c>
      <c r="J310" t="s">
        <v>524</v>
      </c>
      <c r="K310" t="s">
        <v>525</v>
      </c>
      <c r="L310" t="s">
        <v>526</v>
      </c>
      <c r="N310" t="s">
        <v>527</v>
      </c>
      <c r="O310" t="s">
        <v>528</v>
      </c>
    </row>
    <row r="311" spans="1:17" x14ac:dyDescent="0.35">
      <c r="A311" t="s">
        <v>638</v>
      </c>
      <c r="B311" t="s">
        <v>244</v>
      </c>
      <c r="C311" t="s">
        <v>41</v>
      </c>
      <c r="D311" t="s">
        <v>184</v>
      </c>
      <c r="E311" t="s">
        <v>694</v>
      </c>
      <c r="F311" t="s">
        <v>695</v>
      </c>
      <c r="G311" t="s">
        <v>688</v>
      </c>
      <c r="H311" t="s">
        <v>211</v>
      </c>
      <c r="I311">
        <v>3</v>
      </c>
      <c r="J311" t="s">
        <v>689</v>
      </c>
      <c r="K311" t="s">
        <v>696</v>
      </c>
      <c r="L311" t="s">
        <v>697</v>
      </c>
      <c r="M311">
        <v>25054.080000000002</v>
      </c>
      <c r="N311" t="s">
        <v>655</v>
      </c>
      <c r="O311" t="s">
        <v>656</v>
      </c>
      <c r="P311" t="s">
        <v>245</v>
      </c>
      <c r="Q311" t="s">
        <v>249</v>
      </c>
    </row>
    <row r="312" spans="1:17" x14ac:dyDescent="0.35">
      <c r="A312" t="s">
        <v>137</v>
      </c>
      <c r="B312" t="s">
        <v>244</v>
      </c>
      <c r="C312" t="s">
        <v>41</v>
      </c>
      <c r="D312" t="s">
        <v>204</v>
      </c>
      <c r="E312" t="s">
        <v>318</v>
      </c>
      <c r="F312" t="s">
        <v>206</v>
      </c>
      <c r="G312">
        <v>2024</v>
      </c>
      <c r="H312" t="s">
        <v>789</v>
      </c>
      <c r="I312">
        <v>3</v>
      </c>
      <c r="J312" t="s">
        <v>319</v>
      </c>
      <c r="K312" t="s">
        <v>320</v>
      </c>
      <c r="L312" t="s">
        <v>321</v>
      </c>
      <c r="M312" t="s">
        <v>322</v>
      </c>
      <c r="N312" t="s">
        <v>323</v>
      </c>
      <c r="P312" t="s">
        <v>245</v>
      </c>
      <c r="Q312" t="s">
        <v>249</v>
      </c>
    </row>
    <row r="313" spans="1:17" x14ac:dyDescent="0.35">
      <c r="A313" t="s">
        <v>137</v>
      </c>
      <c r="B313" t="s">
        <v>244</v>
      </c>
      <c r="C313" t="s">
        <v>41</v>
      </c>
      <c r="D313" t="s">
        <v>171</v>
      </c>
      <c r="E313" t="s">
        <v>233</v>
      </c>
      <c r="F313" t="s">
        <v>206</v>
      </c>
      <c r="G313" t="s">
        <v>255</v>
      </c>
      <c r="H313" t="s">
        <v>235</v>
      </c>
      <c r="I313">
        <v>3</v>
      </c>
      <c r="J313" t="s">
        <v>334</v>
      </c>
      <c r="K313" t="s">
        <v>276</v>
      </c>
      <c r="L313" t="s">
        <v>346</v>
      </c>
      <c r="M313" t="s">
        <v>260</v>
      </c>
      <c r="N313" t="s">
        <v>348</v>
      </c>
      <c r="P313" t="s">
        <v>245</v>
      </c>
      <c r="Q313" t="s">
        <v>249</v>
      </c>
    </row>
    <row r="314" spans="1:17" x14ac:dyDescent="0.35">
      <c r="A314" t="s">
        <v>719</v>
      </c>
      <c r="B314" t="s">
        <v>244</v>
      </c>
      <c r="C314" t="s">
        <v>41</v>
      </c>
      <c r="D314" t="s">
        <v>171</v>
      </c>
      <c r="E314" t="s">
        <v>233</v>
      </c>
      <c r="F314" t="s">
        <v>171</v>
      </c>
      <c r="G314" t="s">
        <v>720</v>
      </c>
      <c r="H314" t="s">
        <v>729</v>
      </c>
      <c r="I314">
        <v>3</v>
      </c>
      <c r="J314" t="s">
        <v>742</v>
      </c>
      <c r="K314" t="s">
        <v>733</v>
      </c>
      <c r="L314" t="s">
        <v>734</v>
      </c>
      <c r="N314" t="s">
        <v>724</v>
      </c>
    </row>
    <row r="315" spans="1:17" x14ac:dyDescent="0.35">
      <c r="A315" t="s">
        <v>719</v>
      </c>
      <c r="B315" t="s">
        <v>244</v>
      </c>
      <c r="C315" t="s">
        <v>41</v>
      </c>
      <c r="D315" t="s">
        <v>204</v>
      </c>
      <c r="E315" t="s">
        <v>384</v>
      </c>
      <c r="F315" t="s">
        <v>743</v>
      </c>
      <c r="G315">
        <v>2026</v>
      </c>
      <c r="H315" t="s">
        <v>174</v>
      </c>
      <c r="I315">
        <v>3</v>
      </c>
      <c r="J315" t="s">
        <v>744</v>
      </c>
      <c r="K315" t="s">
        <v>745</v>
      </c>
      <c r="L315" t="s">
        <v>746</v>
      </c>
      <c r="M315">
        <v>24060</v>
      </c>
      <c r="N315" t="s">
        <v>209</v>
      </c>
    </row>
    <row r="316" spans="1:17" x14ac:dyDescent="0.35">
      <c r="A316" t="s">
        <v>719</v>
      </c>
      <c r="B316" t="s">
        <v>244</v>
      </c>
      <c r="C316" t="s">
        <v>41</v>
      </c>
      <c r="D316" t="s">
        <v>204</v>
      </c>
      <c r="E316" t="s">
        <v>205</v>
      </c>
      <c r="F316" t="s">
        <v>206</v>
      </c>
      <c r="G316">
        <v>2023</v>
      </c>
      <c r="H316" t="s">
        <v>789</v>
      </c>
      <c r="I316">
        <v>3</v>
      </c>
      <c r="J316" t="s">
        <v>207</v>
      </c>
      <c r="L316" t="s">
        <v>208</v>
      </c>
      <c r="N316" t="s">
        <v>209</v>
      </c>
      <c r="P316" t="s">
        <v>245</v>
      </c>
      <c r="Q316" t="s">
        <v>249</v>
      </c>
    </row>
    <row r="317" spans="1:17" x14ac:dyDescent="0.35">
      <c r="A317" t="s">
        <v>719</v>
      </c>
      <c r="B317" t="s">
        <v>244</v>
      </c>
      <c r="C317" t="s">
        <v>41</v>
      </c>
      <c r="D317" t="s">
        <v>204</v>
      </c>
      <c r="E317" t="s">
        <v>205</v>
      </c>
      <c r="F317" t="s">
        <v>206</v>
      </c>
      <c r="G317">
        <v>2024</v>
      </c>
      <c r="H317" t="s">
        <v>789</v>
      </c>
      <c r="I317">
        <v>3</v>
      </c>
      <c r="J317" t="s">
        <v>207</v>
      </c>
      <c r="L317" t="s">
        <v>208</v>
      </c>
      <c r="N317" t="s">
        <v>209</v>
      </c>
      <c r="P317" t="s">
        <v>245</v>
      </c>
      <c r="Q317" t="s">
        <v>249</v>
      </c>
    </row>
    <row r="318" spans="1:17" x14ac:dyDescent="0.35">
      <c r="A318" t="s">
        <v>719</v>
      </c>
      <c r="B318" t="s">
        <v>244</v>
      </c>
      <c r="C318" t="s">
        <v>41</v>
      </c>
      <c r="D318" t="s">
        <v>204</v>
      </c>
      <c r="E318" t="s">
        <v>205</v>
      </c>
      <c r="F318" t="s">
        <v>206</v>
      </c>
      <c r="G318">
        <v>2025</v>
      </c>
      <c r="H318" t="s">
        <v>789</v>
      </c>
      <c r="I318">
        <v>3</v>
      </c>
      <c r="J318" t="s">
        <v>207</v>
      </c>
      <c r="L318" t="s">
        <v>208</v>
      </c>
      <c r="N318" t="s">
        <v>209</v>
      </c>
      <c r="P318" t="s">
        <v>245</v>
      </c>
      <c r="Q318" t="s">
        <v>249</v>
      </c>
    </row>
    <row r="319" spans="1:17" x14ac:dyDescent="0.35">
      <c r="A319" t="s">
        <v>719</v>
      </c>
      <c r="B319" t="s">
        <v>244</v>
      </c>
      <c r="C319" t="s">
        <v>41</v>
      </c>
      <c r="D319" t="s">
        <v>184</v>
      </c>
      <c r="E319" t="s">
        <v>185</v>
      </c>
      <c r="G319" t="s">
        <v>201</v>
      </c>
      <c r="H319" t="s">
        <v>235</v>
      </c>
      <c r="I319">
        <v>4</v>
      </c>
      <c r="J319" t="s">
        <v>253</v>
      </c>
      <c r="K319" t="s">
        <v>222</v>
      </c>
      <c r="L319" t="s">
        <v>190</v>
      </c>
      <c r="M319" t="s">
        <v>254</v>
      </c>
      <c r="P319" t="s">
        <v>245</v>
      </c>
      <c r="Q319" t="s">
        <v>249</v>
      </c>
    </row>
    <row r="320" spans="1:17" x14ac:dyDescent="0.35">
      <c r="A320" t="s">
        <v>350</v>
      </c>
      <c r="B320" t="s">
        <v>244</v>
      </c>
      <c r="C320" t="s">
        <v>41</v>
      </c>
      <c r="D320" t="s">
        <v>204</v>
      </c>
      <c r="E320" t="s">
        <v>493</v>
      </c>
      <c r="F320" t="s">
        <v>529</v>
      </c>
      <c r="G320" t="s">
        <v>530</v>
      </c>
      <c r="H320" t="s">
        <v>235</v>
      </c>
      <c r="I320">
        <v>4</v>
      </c>
      <c r="J320" t="s">
        <v>531</v>
      </c>
      <c r="K320" t="s">
        <v>532</v>
      </c>
      <c r="L320" t="s">
        <v>533</v>
      </c>
      <c r="M320" t="s">
        <v>534</v>
      </c>
      <c r="N320" t="s">
        <v>535</v>
      </c>
      <c r="O320" t="s">
        <v>520</v>
      </c>
    </row>
    <row r="321" spans="1:17" x14ac:dyDescent="0.35">
      <c r="A321" t="s">
        <v>168</v>
      </c>
      <c r="B321" t="s">
        <v>304</v>
      </c>
      <c r="C321" t="s">
        <v>51</v>
      </c>
      <c r="D321" t="s">
        <v>171</v>
      </c>
      <c r="E321" t="s">
        <v>123</v>
      </c>
      <c r="F321" t="s">
        <v>199</v>
      </c>
      <c r="H321" t="s">
        <v>211</v>
      </c>
      <c r="I321">
        <v>3</v>
      </c>
      <c r="J321" t="s">
        <v>287</v>
      </c>
      <c r="K321" t="s">
        <v>292</v>
      </c>
      <c r="L321" t="s">
        <v>293</v>
      </c>
      <c r="M321" t="s">
        <v>294</v>
      </c>
      <c r="N321" t="s">
        <v>177</v>
      </c>
      <c r="P321" t="s">
        <v>305</v>
      </c>
      <c r="Q321" t="s">
        <v>306</v>
      </c>
    </row>
    <row r="322" spans="1:17" x14ac:dyDescent="0.35">
      <c r="A322" t="s">
        <v>317</v>
      </c>
      <c r="B322" t="s">
        <v>304</v>
      </c>
      <c r="C322" t="s">
        <v>51</v>
      </c>
      <c r="D322" t="s">
        <v>204</v>
      </c>
      <c r="E322" t="s">
        <v>318</v>
      </c>
      <c r="F322" t="s">
        <v>206</v>
      </c>
      <c r="G322" t="s">
        <v>325</v>
      </c>
      <c r="H322" t="s">
        <v>789</v>
      </c>
      <c r="I322">
        <v>3</v>
      </c>
      <c r="J322" t="s">
        <v>319</v>
      </c>
      <c r="K322" t="s">
        <v>320</v>
      </c>
      <c r="L322" t="s">
        <v>326</v>
      </c>
      <c r="M322">
        <v>65749</v>
      </c>
      <c r="N322" t="s">
        <v>323</v>
      </c>
      <c r="P322" t="s">
        <v>305</v>
      </c>
      <c r="Q322" t="s">
        <v>306</v>
      </c>
    </row>
    <row r="323" spans="1:17" x14ac:dyDescent="0.35">
      <c r="A323" t="s">
        <v>350</v>
      </c>
      <c r="B323" t="s">
        <v>304</v>
      </c>
      <c r="C323" t="s">
        <v>51</v>
      </c>
      <c r="D323" t="s">
        <v>171</v>
      </c>
      <c r="E323" t="s">
        <v>378</v>
      </c>
      <c r="G323" t="s">
        <v>369</v>
      </c>
      <c r="H323" t="s">
        <v>286</v>
      </c>
      <c r="I323">
        <v>3</v>
      </c>
      <c r="J323" t="s">
        <v>370</v>
      </c>
      <c r="K323" t="s">
        <v>379</v>
      </c>
      <c r="L323" t="s">
        <v>372</v>
      </c>
      <c r="M323" t="s">
        <v>373</v>
      </c>
      <c r="N323" t="s">
        <v>374</v>
      </c>
      <c r="P323" t="s">
        <v>305</v>
      </c>
      <c r="Q323" t="s">
        <v>306</v>
      </c>
    </row>
    <row r="324" spans="1:17" x14ac:dyDescent="0.35">
      <c r="A324" t="s">
        <v>350</v>
      </c>
      <c r="B324" t="s">
        <v>304</v>
      </c>
      <c r="C324" t="s">
        <v>51</v>
      </c>
      <c r="D324" t="s">
        <v>171</v>
      </c>
      <c r="E324" t="s">
        <v>122</v>
      </c>
      <c r="F324" t="s">
        <v>380</v>
      </c>
      <c r="G324" t="s">
        <v>369</v>
      </c>
      <c r="H324" t="s">
        <v>286</v>
      </c>
      <c r="I324">
        <v>3</v>
      </c>
      <c r="K324" t="s">
        <v>381</v>
      </c>
      <c r="M324" t="s">
        <v>373</v>
      </c>
      <c r="N324" t="s">
        <v>374</v>
      </c>
      <c r="O324" t="s">
        <v>382</v>
      </c>
      <c r="P324" t="s">
        <v>305</v>
      </c>
      <c r="Q324" t="s">
        <v>306</v>
      </c>
    </row>
    <row r="325" spans="1:17" x14ac:dyDescent="0.35">
      <c r="A325" t="s">
        <v>350</v>
      </c>
      <c r="B325" t="s">
        <v>304</v>
      </c>
      <c r="C325" t="s">
        <v>51</v>
      </c>
      <c r="D325" t="s">
        <v>204</v>
      </c>
      <c r="E325" t="s">
        <v>432</v>
      </c>
      <c r="F325" t="s">
        <v>352</v>
      </c>
      <c r="G325">
        <v>2022</v>
      </c>
      <c r="H325" t="s">
        <v>174</v>
      </c>
      <c r="I325">
        <v>2</v>
      </c>
      <c r="J325" t="s">
        <v>433</v>
      </c>
      <c r="K325" t="s">
        <v>434</v>
      </c>
      <c r="L325" t="s">
        <v>435</v>
      </c>
      <c r="M325" t="s">
        <v>436</v>
      </c>
      <c r="N325" t="s">
        <v>437</v>
      </c>
      <c r="P325" t="s">
        <v>305</v>
      </c>
      <c r="Q325" t="s">
        <v>306</v>
      </c>
    </row>
    <row r="326" spans="1:17" x14ac:dyDescent="0.35">
      <c r="A326" t="s">
        <v>350</v>
      </c>
      <c r="B326" t="s">
        <v>304</v>
      </c>
      <c r="C326" t="s">
        <v>51</v>
      </c>
      <c r="D326" t="s">
        <v>171</v>
      </c>
      <c r="E326" t="s">
        <v>442</v>
      </c>
      <c r="F326" t="s">
        <v>376</v>
      </c>
      <c r="G326" t="s">
        <v>369</v>
      </c>
      <c r="H326" t="s">
        <v>174</v>
      </c>
      <c r="I326">
        <v>2</v>
      </c>
      <c r="J326" t="s">
        <v>370</v>
      </c>
      <c r="K326" t="s">
        <v>443</v>
      </c>
      <c r="M326" t="s">
        <v>373</v>
      </c>
      <c r="N326" t="s">
        <v>374</v>
      </c>
      <c r="P326" t="s">
        <v>305</v>
      </c>
      <c r="Q326" t="s">
        <v>306</v>
      </c>
    </row>
    <row r="327" spans="1:17" x14ac:dyDescent="0.35">
      <c r="A327" t="s">
        <v>350</v>
      </c>
      <c r="B327" t="s">
        <v>304</v>
      </c>
      <c r="C327" t="s">
        <v>51</v>
      </c>
      <c r="D327" t="s">
        <v>171</v>
      </c>
      <c r="E327" t="s">
        <v>122</v>
      </c>
      <c r="F327" t="s">
        <v>380</v>
      </c>
      <c r="G327" t="s">
        <v>369</v>
      </c>
      <c r="H327" t="s">
        <v>174</v>
      </c>
      <c r="I327">
        <v>2</v>
      </c>
      <c r="J327" t="s">
        <v>370</v>
      </c>
      <c r="K327" t="s">
        <v>445</v>
      </c>
      <c r="M327" t="s">
        <v>446</v>
      </c>
      <c r="N327" t="s">
        <v>374</v>
      </c>
      <c r="O327" t="s">
        <v>382</v>
      </c>
      <c r="P327" t="s">
        <v>315</v>
      </c>
      <c r="Q327" t="s">
        <v>306</v>
      </c>
    </row>
    <row r="328" spans="1:17" x14ac:dyDescent="0.35">
      <c r="A328" t="s">
        <v>350</v>
      </c>
      <c r="B328" t="s">
        <v>304</v>
      </c>
      <c r="C328" t="s">
        <v>51</v>
      </c>
      <c r="D328" t="s">
        <v>171</v>
      </c>
      <c r="E328" t="s">
        <v>447</v>
      </c>
      <c r="G328" t="s">
        <v>369</v>
      </c>
      <c r="H328" t="s">
        <v>174</v>
      </c>
      <c r="I328">
        <v>2</v>
      </c>
      <c r="J328" t="s">
        <v>370</v>
      </c>
      <c r="K328" t="s">
        <v>448</v>
      </c>
      <c r="M328" t="s">
        <v>449</v>
      </c>
      <c r="N328" t="s">
        <v>374</v>
      </c>
      <c r="P328" t="s">
        <v>315</v>
      </c>
      <c r="Q328" t="s">
        <v>306</v>
      </c>
    </row>
    <row r="329" spans="1:17" x14ac:dyDescent="0.35">
      <c r="A329" t="s">
        <v>350</v>
      </c>
      <c r="B329" t="s">
        <v>304</v>
      </c>
      <c r="C329" t="s">
        <v>51</v>
      </c>
      <c r="D329" t="s">
        <v>184</v>
      </c>
      <c r="E329" t="s">
        <v>185</v>
      </c>
      <c r="F329" t="s">
        <v>450</v>
      </c>
      <c r="G329" t="s">
        <v>469</v>
      </c>
      <c r="H329" t="s">
        <v>235</v>
      </c>
      <c r="I329">
        <v>4</v>
      </c>
      <c r="J329" t="s">
        <v>470</v>
      </c>
      <c r="K329" t="s">
        <v>471</v>
      </c>
      <c r="L329" t="s">
        <v>472</v>
      </c>
      <c r="N329" t="s">
        <v>456</v>
      </c>
      <c r="P329" t="s">
        <v>305</v>
      </c>
      <c r="Q329" t="s">
        <v>306</v>
      </c>
    </row>
    <row r="330" spans="1:17" x14ac:dyDescent="0.35">
      <c r="A330" t="s">
        <v>546</v>
      </c>
      <c r="B330" t="s">
        <v>304</v>
      </c>
      <c r="C330" t="s">
        <v>51</v>
      </c>
      <c r="D330" t="s">
        <v>204</v>
      </c>
      <c r="E330" t="s">
        <v>587</v>
      </c>
      <c r="F330" t="s">
        <v>597</v>
      </c>
      <c r="G330" t="s">
        <v>598</v>
      </c>
      <c r="H330" t="s">
        <v>789</v>
      </c>
      <c r="I330">
        <v>3</v>
      </c>
      <c r="J330" t="s">
        <v>599</v>
      </c>
      <c r="K330" t="s">
        <v>600</v>
      </c>
      <c r="L330" t="s">
        <v>568</v>
      </c>
      <c r="M330" t="s">
        <v>601</v>
      </c>
      <c r="N330" t="s">
        <v>594</v>
      </c>
      <c r="O330" t="s">
        <v>602</v>
      </c>
      <c r="P330" t="s">
        <v>305</v>
      </c>
      <c r="Q330" t="s">
        <v>306</v>
      </c>
    </row>
    <row r="331" spans="1:17" x14ac:dyDescent="0.35">
      <c r="A331" t="s">
        <v>638</v>
      </c>
      <c r="B331" t="s">
        <v>304</v>
      </c>
      <c r="C331" t="s">
        <v>51</v>
      </c>
      <c r="D331" t="s">
        <v>184</v>
      </c>
      <c r="E331" t="s">
        <v>698</v>
      </c>
      <c r="F331" t="s">
        <v>699</v>
      </c>
      <c r="G331" t="s">
        <v>652</v>
      </c>
      <c r="H331" t="s">
        <v>700</v>
      </c>
      <c r="I331">
        <v>3</v>
      </c>
      <c r="J331" t="s">
        <v>334</v>
      </c>
      <c r="K331" t="s">
        <v>702</v>
      </c>
      <c r="L331" t="s">
        <v>366</v>
      </c>
      <c r="M331">
        <v>150069.95344590291</v>
      </c>
      <c r="N331" t="s">
        <v>655</v>
      </c>
      <c r="O331" t="s">
        <v>703</v>
      </c>
      <c r="P331" t="s">
        <v>305</v>
      </c>
      <c r="Q331" t="s">
        <v>306</v>
      </c>
    </row>
    <row r="332" spans="1:17" x14ac:dyDescent="0.35">
      <c r="A332" t="s">
        <v>137</v>
      </c>
      <c r="B332" t="s">
        <v>304</v>
      </c>
      <c r="C332" t="s">
        <v>51</v>
      </c>
      <c r="D332" t="s">
        <v>204</v>
      </c>
      <c r="E332" t="s">
        <v>318</v>
      </c>
      <c r="F332" t="s">
        <v>206</v>
      </c>
      <c r="G332" t="s">
        <v>325</v>
      </c>
      <c r="H332" t="s">
        <v>789</v>
      </c>
      <c r="I332">
        <v>3</v>
      </c>
      <c r="J332" t="s">
        <v>319</v>
      </c>
      <c r="K332" t="s">
        <v>320</v>
      </c>
      <c r="L332" t="s">
        <v>326</v>
      </c>
      <c r="M332">
        <v>65749</v>
      </c>
      <c r="N332" t="s">
        <v>323</v>
      </c>
      <c r="P332" t="s">
        <v>305</v>
      </c>
      <c r="Q332" t="s">
        <v>306</v>
      </c>
    </row>
    <row r="333" spans="1:17" x14ac:dyDescent="0.35">
      <c r="A333" t="s">
        <v>719</v>
      </c>
      <c r="B333" t="s">
        <v>304</v>
      </c>
      <c r="C333" t="s">
        <v>51</v>
      </c>
      <c r="D333" t="s">
        <v>171</v>
      </c>
      <c r="E333" t="s">
        <v>122</v>
      </c>
      <c r="F333" t="s">
        <v>171</v>
      </c>
      <c r="G333" t="s">
        <v>720</v>
      </c>
      <c r="H333" t="s">
        <v>729</v>
      </c>
      <c r="I333">
        <v>3</v>
      </c>
      <c r="J333" t="s">
        <v>748</v>
      </c>
      <c r="K333" t="s">
        <v>722</v>
      </c>
      <c r="L333" t="s">
        <v>728</v>
      </c>
      <c r="N333" t="s">
        <v>724</v>
      </c>
    </row>
    <row r="334" spans="1:17" x14ac:dyDescent="0.35">
      <c r="A334" t="s">
        <v>719</v>
      </c>
      <c r="B334" t="s">
        <v>304</v>
      </c>
      <c r="C334" t="s">
        <v>51</v>
      </c>
      <c r="D334" t="s">
        <v>184</v>
      </c>
      <c r="E334" t="s">
        <v>698</v>
      </c>
      <c r="F334" t="s">
        <v>699</v>
      </c>
      <c r="G334" t="s">
        <v>652</v>
      </c>
      <c r="H334" t="s">
        <v>700</v>
      </c>
      <c r="I334">
        <v>3</v>
      </c>
      <c r="J334" t="s">
        <v>334</v>
      </c>
      <c r="K334" t="s">
        <v>702</v>
      </c>
      <c r="L334" t="s">
        <v>366</v>
      </c>
      <c r="M334">
        <v>150069.95344590291</v>
      </c>
      <c r="N334" t="s">
        <v>655</v>
      </c>
      <c r="O334" t="s">
        <v>703</v>
      </c>
      <c r="P334" t="s">
        <v>305</v>
      </c>
      <c r="Q334" t="s">
        <v>306</v>
      </c>
    </row>
    <row r="335" spans="1:17" x14ac:dyDescent="0.35">
      <c r="A335" t="s">
        <v>719</v>
      </c>
      <c r="B335" t="s">
        <v>304</v>
      </c>
      <c r="C335" t="s">
        <v>51</v>
      </c>
      <c r="D335" t="s">
        <v>171</v>
      </c>
      <c r="E335" t="s">
        <v>233</v>
      </c>
      <c r="F335" t="s">
        <v>199</v>
      </c>
      <c r="G335" t="s">
        <v>736</v>
      </c>
      <c r="H335" t="s">
        <v>729</v>
      </c>
      <c r="I335">
        <v>3</v>
      </c>
      <c r="J335" t="s">
        <v>751</v>
      </c>
      <c r="K335" t="s">
        <v>733</v>
      </c>
      <c r="L335" t="s">
        <v>734</v>
      </c>
      <c r="N335" t="s">
        <v>724</v>
      </c>
    </row>
    <row r="336" spans="1:17" x14ac:dyDescent="0.35">
      <c r="A336" t="s">
        <v>719</v>
      </c>
      <c r="B336" t="s">
        <v>304</v>
      </c>
      <c r="C336" t="s">
        <v>51</v>
      </c>
      <c r="D336" t="s">
        <v>171</v>
      </c>
      <c r="E336" t="s">
        <v>123</v>
      </c>
      <c r="F336" t="s">
        <v>199</v>
      </c>
      <c r="H336" t="s">
        <v>211</v>
      </c>
      <c r="I336">
        <v>3</v>
      </c>
      <c r="J336" t="s">
        <v>287</v>
      </c>
      <c r="K336" t="s">
        <v>292</v>
      </c>
      <c r="L336" t="s">
        <v>293</v>
      </c>
      <c r="M336" t="s">
        <v>294</v>
      </c>
      <c r="N336" t="s">
        <v>177</v>
      </c>
      <c r="P336" t="s">
        <v>305</v>
      </c>
      <c r="Q336" t="s">
        <v>306</v>
      </c>
    </row>
    <row r="337" spans="1:18" x14ac:dyDescent="0.35">
      <c r="A337" t="s">
        <v>168</v>
      </c>
      <c r="B337" t="s">
        <v>314</v>
      </c>
      <c r="C337" t="s">
        <v>113</v>
      </c>
      <c r="D337" t="s">
        <v>171</v>
      </c>
      <c r="E337" t="s">
        <v>123</v>
      </c>
      <c r="F337" t="s">
        <v>199</v>
      </c>
      <c r="H337" t="s">
        <v>211</v>
      </c>
      <c r="I337">
        <v>3</v>
      </c>
      <c r="J337" t="s">
        <v>287</v>
      </c>
      <c r="K337" t="s">
        <v>292</v>
      </c>
      <c r="L337" t="s">
        <v>293</v>
      </c>
      <c r="M337" t="s">
        <v>294</v>
      </c>
      <c r="N337" t="s">
        <v>177</v>
      </c>
      <c r="P337" t="s">
        <v>315</v>
      </c>
      <c r="Q337" t="s">
        <v>316</v>
      </c>
    </row>
    <row r="338" spans="1:18" x14ac:dyDescent="0.35">
      <c r="A338" t="s">
        <v>317</v>
      </c>
      <c r="B338" t="s">
        <v>314</v>
      </c>
      <c r="C338" t="s">
        <v>113</v>
      </c>
      <c r="D338" t="s">
        <v>204</v>
      </c>
      <c r="E338" t="s">
        <v>318</v>
      </c>
      <c r="F338" t="s">
        <v>206</v>
      </c>
      <c r="G338">
        <v>2025</v>
      </c>
      <c r="H338" t="s">
        <v>789</v>
      </c>
      <c r="I338">
        <v>3</v>
      </c>
      <c r="J338" t="s">
        <v>319</v>
      </c>
      <c r="K338" t="s">
        <v>320</v>
      </c>
      <c r="L338" t="s">
        <v>326</v>
      </c>
      <c r="M338">
        <v>29811</v>
      </c>
      <c r="N338" t="s">
        <v>328</v>
      </c>
      <c r="O338" t="s">
        <v>327</v>
      </c>
      <c r="P338" t="s">
        <v>315</v>
      </c>
      <c r="Q338" t="s">
        <v>316</v>
      </c>
    </row>
    <row r="339" spans="1:18" x14ac:dyDescent="0.35">
      <c r="A339" t="s">
        <v>137</v>
      </c>
      <c r="B339" t="s">
        <v>314</v>
      </c>
      <c r="C339" t="s">
        <v>113</v>
      </c>
      <c r="D339" t="s">
        <v>204</v>
      </c>
      <c r="E339" t="s">
        <v>318</v>
      </c>
      <c r="F339" t="s">
        <v>206</v>
      </c>
      <c r="G339">
        <v>2025</v>
      </c>
      <c r="H339" t="s">
        <v>789</v>
      </c>
      <c r="I339">
        <v>3</v>
      </c>
      <c r="J339" t="s">
        <v>319</v>
      </c>
      <c r="K339" t="s">
        <v>320</v>
      </c>
      <c r="L339" t="s">
        <v>326</v>
      </c>
      <c r="M339">
        <v>29811</v>
      </c>
      <c r="N339" t="s">
        <v>328</v>
      </c>
      <c r="O339" t="s">
        <v>327</v>
      </c>
      <c r="P339" t="s">
        <v>315</v>
      </c>
      <c r="Q339" t="s">
        <v>316</v>
      </c>
    </row>
    <row r="340" spans="1:18" x14ac:dyDescent="0.35">
      <c r="A340" t="s">
        <v>719</v>
      </c>
      <c r="B340" t="s">
        <v>314</v>
      </c>
      <c r="C340" t="s">
        <v>113</v>
      </c>
      <c r="D340" t="s">
        <v>171</v>
      </c>
      <c r="E340" t="s">
        <v>172</v>
      </c>
      <c r="F340" t="s">
        <v>171</v>
      </c>
      <c r="G340" t="s">
        <v>720</v>
      </c>
      <c r="H340" t="s">
        <v>174</v>
      </c>
      <c r="I340">
        <v>3</v>
      </c>
      <c r="J340" t="s">
        <v>741</v>
      </c>
      <c r="K340" t="s">
        <v>722</v>
      </c>
      <c r="L340" t="s">
        <v>723</v>
      </c>
      <c r="N340" t="s">
        <v>724</v>
      </c>
    </row>
    <row r="341" spans="1:18" x14ac:dyDescent="0.35">
      <c r="A341" t="s">
        <v>719</v>
      </c>
      <c r="B341" t="s">
        <v>314</v>
      </c>
      <c r="C341" t="s">
        <v>113</v>
      </c>
      <c r="D341" t="s">
        <v>204</v>
      </c>
      <c r="E341" t="s">
        <v>205</v>
      </c>
      <c r="F341" t="s">
        <v>206</v>
      </c>
    </row>
    <row r="342" spans="1:18" x14ac:dyDescent="0.35">
      <c r="A342" t="s">
        <v>719</v>
      </c>
      <c r="B342" t="s">
        <v>314</v>
      </c>
      <c r="C342" t="s">
        <v>113</v>
      </c>
      <c r="D342" t="s">
        <v>171</v>
      </c>
      <c r="E342" t="s">
        <v>123</v>
      </c>
      <c r="F342" t="s">
        <v>199</v>
      </c>
      <c r="H342" t="s">
        <v>211</v>
      </c>
      <c r="I342">
        <v>3</v>
      </c>
      <c r="J342" t="s">
        <v>287</v>
      </c>
      <c r="K342" t="s">
        <v>292</v>
      </c>
      <c r="L342" t="s">
        <v>293</v>
      </c>
      <c r="M342" t="s">
        <v>294</v>
      </c>
      <c r="N342" t="s">
        <v>177</v>
      </c>
      <c r="P342" t="s">
        <v>315</v>
      </c>
      <c r="Q342" t="s">
        <v>316</v>
      </c>
    </row>
    <row r="343" spans="1:18" x14ac:dyDescent="0.35">
      <c r="A343" t="s">
        <v>350</v>
      </c>
      <c r="B343" t="s">
        <v>266</v>
      </c>
      <c r="C343" t="s">
        <v>46</v>
      </c>
      <c r="D343" t="s">
        <v>204</v>
      </c>
      <c r="E343" t="s">
        <v>384</v>
      </c>
      <c r="F343" t="s">
        <v>206</v>
      </c>
      <c r="G343">
        <v>2025</v>
      </c>
      <c r="H343" t="s">
        <v>174</v>
      </c>
      <c r="I343">
        <v>2</v>
      </c>
      <c r="J343" t="s">
        <v>385</v>
      </c>
      <c r="K343" t="s">
        <v>386</v>
      </c>
      <c r="N343" t="s">
        <v>387</v>
      </c>
      <c r="P343" t="s">
        <v>270</v>
      </c>
    </row>
    <row r="344" spans="1:18" x14ac:dyDescent="0.35">
      <c r="A344" t="s">
        <v>350</v>
      </c>
      <c r="B344" t="s">
        <v>338</v>
      </c>
      <c r="C344" t="s">
        <v>85</v>
      </c>
      <c r="D344" t="s">
        <v>204</v>
      </c>
      <c r="E344" t="s">
        <v>384</v>
      </c>
      <c r="F344" t="s">
        <v>206</v>
      </c>
      <c r="G344">
        <v>2024</v>
      </c>
      <c r="H344" t="s">
        <v>187</v>
      </c>
      <c r="I344">
        <v>1</v>
      </c>
      <c r="J344" t="s">
        <v>385</v>
      </c>
      <c r="K344" t="s">
        <v>417</v>
      </c>
      <c r="N344" t="s">
        <v>387</v>
      </c>
      <c r="P344" t="s">
        <v>342</v>
      </c>
      <c r="Q344" t="s">
        <v>423</v>
      </c>
    </row>
    <row r="345" spans="1:18" x14ac:dyDescent="0.35">
      <c r="A345" t="s">
        <v>546</v>
      </c>
      <c r="B345" t="s">
        <v>338</v>
      </c>
      <c r="C345" t="s">
        <v>85</v>
      </c>
      <c r="D345" t="s">
        <v>184</v>
      </c>
      <c r="E345" t="s">
        <v>185</v>
      </c>
      <c r="F345" t="s">
        <v>583</v>
      </c>
      <c r="G345" t="s">
        <v>584</v>
      </c>
      <c r="H345" t="s">
        <v>211</v>
      </c>
      <c r="I345">
        <v>3</v>
      </c>
      <c r="J345" t="s">
        <v>549</v>
      </c>
      <c r="K345" t="s">
        <v>550</v>
      </c>
      <c r="L345" t="s">
        <v>581</v>
      </c>
      <c r="M345">
        <v>11894</v>
      </c>
      <c r="N345" t="s">
        <v>573</v>
      </c>
      <c r="O345" t="s">
        <v>585</v>
      </c>
      <c r="P345" t="s">
        <v>342</v>
      </c>
      <c r="Q345" t="s">
        <v>423</v>
      </c>
      <c r="R345" t="s">
        <v>575</v>
      </c>
    </row>
    <row r="346" spans="1:18" x14ac:dyDescent="0.35">
      <c r="A346" t="s">
        <v>350</v>
      </c>
      <c r="B346" t="s">
        <v>338</v>
      </c>
      <c r="C346" t="s">
        <v>86</v>
      </c>
      <c r="D346" t="s">
        <v>204</v>
      </c>
      <c r="E346" t="s">
        <v>384</v>
      </c>
      <c r="F346" t="s">
        <v>206</v>
      </c>
      <c r="G346">
        <v>2024</v>
      </c>
      <c r="H346" t="s">
        <v>187</v>
      </c>
      <c r="I346">
        <v>1</v>
      </c>
      <c r="J346" t="s">
        <v>385</v>
      </c>
      <c r="K346" t="s">
        <v>417</v>
      </c>
      <c r="N346" t="s">
        <v>387</v>
      </c>
      <c r="P346" t="s">
        <v>342</v>
      </c>
      <c r="Q346" t="s">
        <v>422</v>
      </c>
    </row>
    <row r="347" spans="1:18" x14ac:dyDescent="0.35">
      <c r="A347" t="s">
        <v>350</v>
      </c>
      <c r="B347" t="s">
        <v>338</v>
      </c>
      <c r="C347" t="s">
        <v>86</v>
      </c>
      <c r="D347" t="s">
        <v>204</v>
      </c>
      <c r="E347" t="s">
        <v>384</v>
      </c>
      <c r="F347" t="s">
        <v>206</v>
      </c>
      <c r="G347">
        <v>2025</v>
      </c>
      <c r="H347" t="s">
        <v>187</v>
      </c>
      <c r="I347">
        <v>1</v>
      </c>
      <c r="J347" t="s">
        <v>385</v>
      </c>
      <c r="K347" t="s">
        <v>439</v>
      </c>
      <c r="N347" t="s">
        <v>387</v>
      </c>
      <c r="P347" t="s">
        <v>342</v>
      </c>
      <c r="Q347" t="s">
        <v>422</v>
      </c>
    </row>
    <row r="348" spans="1:18" x14ac:dyDescent="0.35">
      <c r="A348" t="s">
        <v>350</v>
      </c>
      <c r="B348" t="s">
        <v>338</v>
      </c>
      <c r="C348" t="s">
        <v>86</v>
      </c>
      <c r="D348" t="s">
        <v>204</v>
      </c>
      <c r="E348" t="s">
        <v>384</v>
      </c>
      <c r="F348" t="s">
        <v>206</v>
      </c>
      <c r="G348">
        <v>2023</v>
      </c>
      <c r="H348" t="s">
        <v>174</v>
      </c>
      <c r="I348">
        <v>2</v>
      </c>
      <c r="J348" t="s">
        <v>385</v>
      </c>
      <c r="K348" t="s">
        <v>388</v>
      </c>
      <c r="L348" t="s">
        <v>366</v>
      </c>
      <c r="N348" t="s">
        <v>387</v>
      </c>
      <c r="P348" t="s">
        <v>342</v>
      </c>
      <c r="Q348" t="s">
        <v>422</v>
      </c>
    </row>
    <row r="349" spans="1:18" x14ac:dyDescent="0.35">
      <c r="A349" t="s">
        <v>546</v>
      </c>
      <c r="B349" t="s">
        <v>338</v>
      </c>
      <c r="C349" t="s">
        <v>86</v>
      </c>
      <c r="D349" t="s">
        <v>184</v>
      </c>
      <c r="E349" t="s">
        <v>185</v>
      </c>
      <c r="F349" t="s">
        <v>583</v>
      </c>
      <c r="G349" t="s">
        <v>584</v>
      </c>
      <c r="H349" t="s">
        <v>174</v>
      </c>
      <c r="I349">
        <v>2</v>
      </c>
      <c r="J349" t="s">
        <v>549</v>
      </c>
      <c r="K349" t="s">
        <v>550</v>
      </c>
      <c r="L349" t="s">
        <v>581</v>
      </c>
      <c r="M349">
        <v>7215</v>
      </c>
      <c r="N349" t="s">
        <v>573</v>
      </c>
      <c r="O349" t="s">
        <v>622</v>
      </c>
      <c r="P349" t="s">
        <v>342</v>
      </c>
      <c r="Q349" t="s">
        <v>422</v>
      </c>
      <c r="R349" t="s">
        <v>575</v>
      </c>
    </row>
    <row r="350" spans="1:18" x14ac:dyDescent="0.35">
      <c r="A350" t="s">
        <v>638</v>
      </c>
      <c r="B350" t="s">
        <v>338</v>
      </c>
      <c r="C350" t="s">
        <v>86</v>
      </c>
      <c r="D350" t="s">
        <v>184</v>
      </c>
      <c r="E350" t="s">
        <v>650</v>
      </c>
      <c r="F350" t="s">
        <v>651</v>
      </c>
      <c r="G350" t="s">
        <v>652</v>
      </c>
      <c r="H350" t="s">
        <v>174</v>
      </c>
      <c r="I350">
        <v>2</v>
      </c>
      <c r="J350" t="s">
        <v>253</v>
      </c>
      <c r="K350" t="s">
        <v>653</v>
      </c>
      <c r="L350" t="s">
        <v>654</v>
      </c>
      <c r="M350">
        <v>18216.52227335858</v>
      </c>
      <c r="N350" t="s">
        <v>655</v>
      </c>
      <c r="O350" t="s">
        <v>656</v>
      </c>
      <c r="P350" t="s">
        <v>342</v>
      </c>
      <c r="Q350" t="s">
        <v>422</v>
      </c>
    </row>
    <row r="351" spans="1:18" x14ac:dyDescent="0.35">
      <c r="A351" t="s">
        <v>350</v>
      </c>
      <c r="B351" t="s">
        <v>338</v>
      </c>
      <c r="C351" t="s">
        <v>440</v>
      </c>
      <c r="D351" t="s">
        <v>204</v>
      </c>
      <c r="E351" t="s">
        <v>384</v>
      </c>
      <c r="F351" t="s">
        <v>206</v>
      </c>
      <c r="G351">
        <v>2025</v>
      </c>
      <c r="H351" t="s">
        <v>187</v>
      </c>
      <c r="I351">
        <v>1</v>
      </c>
      <c r="J351" t="s">
        <v>385</v>
      </c>
      <c r="K351" t="s">
        <v>412</v>
      </c>
      <c r="N351" t="s">
        <v>387</v>
      </c>
      <c r="P351" t="s">
        <v>342</v>
      </c>
      <c r="Q351" t="s">
        <v>441</v>
      </c>
    </row>
    <row r="352" spans="1:18" x14ac:dyDescent="0.35">
      <c r="A352" t="s">
        <v>546</v>
      </c>
      <c r="B352" t="s">
        <v>338</v>
      </c>
      <c r="C352" t="s">
        <v>440</v>
      </c>
      <c r="D352" t="s">
        <v>184</v>
      </c>
      <c r="E352" t="s">
        <v>185</v>
      </c>
      <c r="F352" t="s">
        <v>583</v>
      </c>
      <c r="G352" t="s">
        <v>584</v>
      </c>
      <c r="H352" t="s">
        <v>174</v>
      </c>
      <c r="I352">
        <v>2</v>
      </c>
      <c r="J352" t="s">
        <v>549</v>
      </c>
      <c r="K352" t="s">
        <v>550</v>
      </c>
      <c r="L352" t="s">
        <v>581</v>
      </c>
      <c r="M352">
        <v>5694</v>
      </c>
      <c r="N352" t="s">
        <v>573</v>
      </c>
      <c r="O352" t="s">
        <v>623</v>
      </c>
      <c r="P352" t="s">
        <v>342</v>
      </c>
      <c r="Q352" t="s">
        <v>441</v>
      </c>
      <c r="R352" t="s">
        <v>575</v>
      </c>
    </row>
    <row r="353" spans="1:18" x14ac:dyDescent="0.35">
      <c r="A353" t="s">
        <v>317</v>
      </c>
      <c r="B353" t="s">
        <v>338</v>
      </c>
      <c r="C353" t="s">
        <v>339</v>
      </c>
      <c r="D353" t="s">
        <v>184</v>
      </c>
      <c r="E353" t="s">
        <v>185</v>
      </c>
      <c r="F353" t="s">
        <v>333</v>
      </c>
      <c r="G353">
        <v>2024</v>
      </c>
      <c r="H353" t="s">
        <v>174</v>
      </c>
      <c r="I353">
        <v>2</v>
      </c>
      <c r="J353" t="s">
        <v>334</v>
      </c>
      <c r="K353" t="s">
        <v>340</v>
      </c>
      <c r="L353" t="s">
        <v>341</v>
      </c>
      <c r="M353">
        <v>16151</v>
      </c>
      <c r="N353" t="s">
        <v>337</v>
      </c>
      <c r="P353" t="s">
        <v>342</v>
      </c>
      <c r="Q353" t="s">
        <v>343</v>
      </c>
    </row>
    <row r="354" spans="1:18" x14ac:dyDescent="0.35">
      <c r="A354" t="s">
        <v>350</v>
      </c>
      <c r="B354" t="s">
        <v>338</v>
      </c>
      <c r="C354" t="s">
        <v>339</v>
      </c>
      <c r="D354" t="s">
        <v>204</v>
      </c>
      <c r="E354" t="s">
        <v>384</v>
      </c>
      <c r="F354" t="s">
        <v>206</v>
      </c>
      <c r="G354">
        <v>2023</v>
      </c>
      <c r="H354" t="s">
        <v>789</v>
      </c>
      <c r="I354">
        <v>3</v>
      </c>
      <c r="J354" t="s">
        <v>408</v>
      </c>
      <c r="K354" t="s">
        <v>409</v>
      </c>
      <c r="L354" t="s">
        <v>366</v>
      </c>
      <c r="N354" t="s">
        <v>387</v>
      </c>
      <c r="P354" t="s">
        <v>342</v>
      </c>
      <c r="Q354" t="s">
        <v>343</v>
      </c>
    </row>
    <row r="355" spans="1:18" x14ac:dyDescent="0.35">
      <c r="A355" t="s">
        <v>350</v>
      </c>
      <c r="B355" t="s">
        <v>338</v>
      </c>
      <c r="C355" t="s">
        <v>339</v>
      </c>
      <c r="D355" t="s">
        <v>204</v>
      </c>
      <c r="E355" t="s">
        <v>384</v>
      </c>
      <c r="F355" t="s">
        <v>206</v>
      </c>
      <c r="G355">
        <v>2024</v>
      </c>
      <c r="H355" t="s">
        <v>174</v>
      </c>
      <c r="I355">
        <v>2</v>
      </c>
      <c r="J355" t="s">
        <v>385</v>
      </c>
      <c r="K355" t="s">
        <v>386</v>
      </c>
      <c r="L355" t="s">
        <v>366</v>
      </c>
      <c r="N355" t="s">
        <v>387</v>
      </c>
      <c r="P355" t="s">
        <v>342</v>
      </c>
      <c r="Q355" t="s">
        <v>343</v>
      </c>
    </row>
    <row r="356" spans="1:18" x14ac:dyDescent="0.35">
      <c r="A356" t="s">
        <v>638</v>
      </c>
      <c r="B356" t="s">
        <v>338</v>
      </c>
      <c r="C356" t="s">
        <v>339</v>
      </c>
      <c r="D356" t="s">
        <v>184</v>
      </c>
      <c r="E356" t="s">
        <v>650</v>
      </c>
      <c r="F356" t="s">
        <v>675</v>
      </c>
      <c r="G356" t="s">
        <v>652</v>
      </c>
      <c r="H356" t="s">
        <v>174</v>
      </c>
      <c r="I356">
        <v>2</v>
      </c>
      <c r="J356" t="s">
        <v>253</v>
      </c>
      <c r="K356" t="s">
        <v>653</v>
      </c>
      <c r="L356" t="s">
        <v>654</v>
      </c>
      <c r="M356">
        <v>47340.726295719163</v>
      </c>
      <c r="N356" t="s">
        <v>655</v>
      </c>
      <c r="O356" t="s">
        <v>656</v>
      </c>
      <c r="P356" t="s">
        <v>342</v>
      </c>
      <c r="Q356" t="s">
        <v>343</v>
      </c>
    </row>
    <row r="357" spans="1:18" x14ac:dyDescent="0.35">
      <c r="A357" t="s">
        <v>137</v>
      </c>
      <c r="B357" t="s">
        <v>338</v>
      </c>
      <c r="C357" t="s">
        <v>339</v>
      </c>
      <c r="D357" t="s">
        <v>184</v>
      </c>
      <c r="E357" t="s">
        <v>185</v>
      </c>
      <c r="F357" t="s">
        <v>333</v>
      </c>
      <c r="G357">
        <v>2024</v>
      </c>
      <c r="H357" t="s">
        <v>174</v>
      </c>
      <c r="I357">
        <v>2</v>
      </c>
      <c r="J357" t="s">
        <v>334</v>
      </c>
      <c r="K357" t="s">
        <v>340</v>
      </c>
      <c r="L357" t="s">
        <v>341</v>
      </c>
      <c r="M357">
        <v>16151</v>
      </c>
      <c r="N357" t="s">
        <v>337</v>
      </c>
      <c r="P357" t="s">
        <v>342</v>
      </c>
      <c r="Q357" t="s">
        <v>343</v>
      </c>
    </row>
    <row r="358" spans="1:18" x14ac:dyDescent="0.35">
      <c r="A358" t="s">
        <v>350</v>
      </c>
      <c r="B358" t="s">
        <v>338</v>
      </c>
      <c r="C358" t="s">
        <v>410</v>
      </c>
      <c r="D358" t="s">
        <v>204</v>
      </c>
      <c r="E358" t="s">
        <v>384</v>
      </c>
      <c r="F358" t="s">
        <v>206</v>
      </c>
      <c r="G358">
        <v>2023</v>
      </c>
      <c r="H358" t="s">
        <v>187</v>
      </c>
      <c r="I358">
        <v>1</v>
      </c>
      <c r="J358" t="s">
        <v>385</v>
      </c>
      <c r="K358" t="s">
        <v>388</v>
      </c>
      <c r="L358" t="s">
        <v>366</v>
      </c>
      <c r="N358" t="s">
        <v>387</v>
      </c>
      <c r="P358" t="s">
        <v>342</v>
      </c>
      <c r="Q358" t="s">
        <v>411</v>
      </c>
    </row>
    <row r="359" spans="1:18" x14ac:dyDescent="0.35">
      <c r="A359" t="s">
        <v>350</v>
      </c>
      <c r="B359" t="s">
        <v>338</v>
      </c>
      <c r="C359" t="s">
        <v>410</v>
      </c>
      <c r="D359" t="s">
        <v>204</v>
      </c>
      <c r="E359" t="s">
        <v>384</v>
      </c>
      <c r="F359" t="s">
        <v>206</v>
      </c>
      <c r="G359">
        <v>2025</v>
      </c>
      <c r="H359" t="s">
        <v>187</v>
      </c>
      <c r="I359">
        <v>1</v>
      </c>
      <c r="J359" t="s">
        <v>385</v>
      </c>
      <c r="K359" t="s">
        <v>386</v>
      </c>
      <c r="N359" t="s">
        <v>387</v>
      </c>
      <c r="P359" t="s">
        <v>342</v>
      </c>
      <c r="Q359" t="s">
        <v>411</v>
      </c>
    </row>
    <row r="360" spans="1:18" x14ac:dyDescent="0.35">
      <c r="A360" t="s">
        <v>546</v>
      </c>
      <c r="B360" t="s">
        <v>338</v>
      </c>
      <c r="C360" t="s">
        <v>410</v>
      </c>
      <c r="D360" t="s">
        <v>184</v>
      </c>
      <c r="E360" t="s">
        <v>185</v>
      </c>
      <c r="F360" t="s">
        <v>583</v>
      </c>
      <c r="G360" t="s">
        <v>584</v>
      </c>
      <c r="H360" t="s">
        <v>174</v>
      </c>
      <c r="I360">
        <v>2</v>
      </c>
      <c r="J360" t="s">
        <v>549</v>
      </c>
      <c r="K360" t="s">
        <v>550</v>
      </c>
      <c r="L360" t="s">
        <v>581</v>
      </c>
      <c r="M360">
        <v>21763</v>
      </c>
      <c r="N360" t="s">
        <v>573</v>
      </c>
      <c r="O360" t="s">
        <v>624</v>
      </c>
      <c r="P360" t="s">
        <v>342</v>
      </c>
      <c r="Q360" t="s">
        <v>411</v>
      </c>
      <c r="R360" t="s">
        <v>575</v>
      </c>
    </row>
    <row r="361" spans="1:18" x14ac:dyDescent="0.35">
      <c r="A361" t="s">
        <v>638</v>
      </c>
      <c r="B361" t="s">
        <v>338</v>
      </c>
      <c r="C361" t="s">
        <v>410</v>
      </c>
      <c r="D361" t="s">
        <v>184</v>
      </c>
      <c r="E361" t="s">
        <v>650</v>
      </c>
      <c r="F361" t="s">
        <v>651</v>
      </c>
      <c r="G361" t="s">
        <v>652</v>
      </c>
      <c r="H361" t="s">
        <v>174</v>
      </c>
      <c r="I361">
        <v>2</v>
      </c>
      <c r="J361" t="s">
        <v>253</v>
      </c>
      <c r="K361" t="s">
        <v>653</v>
      </c>
      <c r="L361" t="s">
        <v>654</v>
      </c>
      <c r="M361">
        <v>78708.816800135275</v>
      </c>
      <c r="N361" t="s">
        <v>655</v>
      </c>
      <c r="O361" t="s">
        <v>656</v>
      </c>
      <c r="P361" t="s">
        <v>342</v>
      </c>
      <c r="Q361" t="s">
        <v>411</v>
      </c>
    </row>
    <row r="362" spans="1:18" x14ac:dyDescent="0.35">
      <c r="A362" t="s">
        <v>719</v>
      </c>
      <c r="B362" t="s">
        <v>192</v>
      </c>
      <c r="C362" t="s">
        <v>62</v>
      </c>
      <c r="D362" t="s">
        <v>171</v>
      </c>
      <c r="E362" t="s">
        <v>172</v>
      </c>
      <c r="F362" t="s">
        <v>171</v>
      </c>
      <c r="G362" t="s">
        <v>720</v>
      </c>
      <c r="H362" t="s">
        <v>174</v>
      </c>
      <c r="I362">
        <v>3</v>
      </c>
      <c r="J362" t="s">
        <v>721</v>
      </c>
      <c r="K362" t="s">
        <v>722</v>
      </c>
      <c r="L362" t="s">
        <v>723</v>
      </c>
      <c r="N362" t="s">
        <v>724</v>
      </c>
    </row>
    <row r="363" spans="1:18" x14ac:dyDescent="0.35">
      <c r="A363" t="s">
        <v>719</v>
      </c>
      <c r="B363" t="s">
        <v>192</v>
      </c>
      <c r="C363" t="s">
        <v>62</v>
      </c>
      <c r="D363" t="s">
        <v>171</v>
      </c>
      <c r="E363" t="s">
        <v>725</v>
      </c>
      <c r="F363" t="s">
        <v>171</v>
      </c>
      <c r="G363" t="s">
        <v>720</v>
      </c>
      <c r="H363" t="s">
        <v>174</v>
      </c>
      <c r="I363">
        <v>3</v>
      </c>
      <c r="J363" t="s">
        <v>726</v>
      </c>
      <c r="K363" t="s">
        <v>727</v>
      </c>
      <c r="L363" t="s">
        <v>728</v>
      </c>
      <c r="N363" t="s">
        <v>724</v>
      </c>
    </row>
    <row r="364" spans="1:18" x14ac:dyDescent="0.35">
      <c r="A364" t="s">
        <v>168</v>
      </c>
      <c r="B364" t="s">
        <v>266</v>
      </c>
      <c r="C364" t="s">
        <v>99</v>
      </c>
      <c r="D364" t="s">
        <v>204</v>
      </c>
      <c r="E364" t="s">
        <v>205</v>
      </c>
      <c r="F364" t="s">
        <v>206</v>
      </c>
      <c r="G364">
        <v>2022</v>
      </c>
      <c r="H364" t="s">
        <v>789</v>
      </c>
      <c r="I364">
        <v>3</v>
      </c>
      <c r="J364" t="s">
        <v>207</v>
      </c>
      <c r="L364" t="s">
        <v>208</v>
      </c>
      <c r="N364" t="s">
        <v>209</v>
      </c>
      <c r="P364" t="s">
        <v>270</v>
      </c>
      <c r="Q364" t="s">
        <v>273</v>
      </c>
    </row>
    <row r="365" spans="1:18" x14ac:dyDescent="0.35">
      <c r="A365" t="s">
        <v>168</v>
      </c>
      <c r="B365" t="s">
        <v>266</v>
      </c>
      <c r="C365" t="s">
        <v>99</v>
      </c>
      <c r="D365" t="s">
        <v>204</v>
      </c>
      <c r="E365" t="s">
        <v>205</v>
      </c>
      <c r="F365" t="s">
        <v>206</v>
      </c>
      <c r="G365">
        <v>2024</v>
      </c>
      <c r="H365" t="s">
        <v>789</v>
      </c>
      <c r="I365">
        <v>3</v>
      </c>
      <c r="J365" t="s">
        <v>207</v>
      </c>
      <c r="L365" t="s">
        <v>208</v>
      </c>
      <c r="N365" t="s">
        <v>209</v>
      </c>
      <c r="P365" t="s">
        <v>270</v>
      </c>
      <c r="Q365" t="s">
        <v>273</v>
      </c>
    </row>
    <row r="366" spans="1:18" x14ac:dyDescent="0.35">
      <c r="A366" t="s">
        <v>168</v>
      </c>
      <c r="B366" t="s">
        <v>266</v>
      </c>
      <c r="C366" t="s">
        <v>99</v>
      </c>
      <c r="D366" t="s">
        <v>184</v>
      </c>
      <c r="E366" t="s">
        <v>185</v>
      </c>
      <c r="G366" t="s">
        <v>201</v>
      </c>
      <c r="H366" t="s">
        <v>174</v>
      </c>
      <c r="I366">
        <v>2</v>
      </c>
      <c r="J366" t="s">
        <v>253</v>
      </c>
      <c r="K366" t="s">
        <v>268</v>
      </c>
      <c r="L366" t="s">
        <v>190</v>
      </c>
      <c r="P366" t="s">
        <v>270</v>
      </c>
      <c r="Q366" t="s">
        <v>273</v>
      </c>
    </row>
    <row r="367" spans="1:18" x14ac:dyDescent="0.35">
      <c r="A367" t="s">
        <v>350</v>
      </c>
      <c r="B367" t="s">
        <v>266</v>
      </c>
      <c r="C367" t="s">
        <v>99</v>
      </c>
      <c r="D367" t="s">
        <v>204</v>
      </c>
      <c r="E367" t="s">
        <v>384</v>
      </c>
      <c r="F367" t="s">
        <v>206</v>
      </c>
      <c r="G367">
        <v>2024</v>
      </c>
      <c r="H367" t="s">
        <v>789</v>
      </c>
      <c r="I367">
        <v>3</v>
      </c>
      <c r="J367" t="s">
        <v>385</v>
      </c>
      <c r="K367" t="s">
        <v>386</v>
      </c>
      <c r="L367" t="s">
        <v>366</v>
      </c>
      <c r="N367" t="s">
        <v>387</v>
      </c>
      <c r="P367" t="s">
        <v>270</v>
      </c>
      <c r="Q367" t="s">
        <v>273</v>
      </c>
    </row>
    <row r="368" spans="1:18" x14ac:dyDescent="0.35">
      <c r="A368" t="s">
        <v>546</v>
      </c>
      <c r="B368" t="s">
        <v>266</v>
      </c>
      <c r="C368" t="s">
        <v>99</v>
      </c>
      <c r="D368" t="s">
        <v>184</v>
      </c>
      <c r="E368" t="s">
        <v>185</v>
      </c>
      <c r="F368" t="s">
        <v>583</v>
      </c>
      <c r="G368">
        <v>2024</v>
      </c>
      <c r="H368" t="s">
        <v>174</v>
      </c>
      <c r="I368">
        <v>2</v>
      </c>
      <c r="J368" t="s">
        <v>549</v>
      </c>
      <c r="K368" t="s">
        <v>550</v>
      </c>
      <c r="L368" t="s">
        <v>581</v>
      </c>
      <c r="M368">
        <v>34577</v>
      </c>
      <c r="N368" t="s">
        <v>573</v>
      </c>
      <c r="O368" t="s">
        <v>625</v>
      </c>
      <c r="P368" t="s">
        <v>270</v>
      </c>
      <c r="Q368" t="s">
        <v>273</v>
      </c>
      <c r="R368" t="s">
        <v>575</v>
      </c>
    </row>
    <row r="369" spans="1:17" x14ac:dyDescent="0.35">
      <c r="A369" t="s">
        <v>719</v>
      </c>
      <c r="B369" t="s">
        <v>266</v>
      </c>
      <c r="C369" t="s">
        <v>99</v>
      </c>
      <c r="D369" t="s">
        <v>204</v>
      </c>
      <c r="E369" t="s">
        <v>205</v>
      </c>
      <c r="F369" t="s">
        <v>206</v>
      </c>
      <c r="G369">
        <v>2022</v>
      </c>
      <c r="H369" t="s">
        <v>789</v>
      </c>
      <c r="I369">
        <v>3</v>
      </c>
      <c r="J369" t="s">
        <v>207</v>
      </c>
      <c r="L369" t="s">
        <v>208</v>
      </c>
      <c r="N369" t="s">
        <v>209</v>
      </c>
      <c r="P369" t="s">
        <v>270</v>
      </c>
      <c r="Q369" t="s">
        <v>273</v>
      </c>
    </row>
    <row r="370" spans="1:17" x14ac:dyDescent="0.35">
      <c r="A370" t="s">
        <v>719</v>
      </c>
      <c r="B370" t="s">
        <v>266</v>
      </c>
      <c r="C370" t="s">
        <v>99</v>
      </c>
      <c r="D370" t="s">
        <v>204</v>
      </c>
      <c r="E370" t="s">
        <v>205</v>
      </c>
      <c r="F370" t="s">
        <v>206</v>
      </c>
      <c r="G370">
        <v>2024</v>
      </c>
      <c r="H370" t="s">
        <v>789</v>
      </c>
      <c r="I370">
        <v>3</v>
      </c>
      <c r="J370" t="s">
        <v>207</v>
      </c>
      <c r="L370" t="s">
        <v>208</v>
      </c>
      <c r="N370" t="s">
        <v>209</v>
      </c>
      <c r="P370" t="s">
        <v>270</v>
      </c>
      <c r="Q370" t="s">
        <v>273</v>
      </c>
    </row>
    <row r="371" spans="1:17" x14ac:dyDescent="0.35">
      <c r="A371" t="s">
        <v>719</v>
      </c>
      <c r="B371" t="s">
        <v>266</v>
      </c>
      <c r="C371" t="s">
        <v>99</v>
      </c>
      <c r="D371" t="s">
        <v>184</v>
      </c>
      <c r="E371" t="s">
        <v>185</v>
      </c>
      <c r="G371" t="s">
        <v>201</v>
      </c>
      <c r="H371" t="s">
        <v>174</v>
      </c>
      <c r="I371">
        <v>2</v>
      </c>
      <c r="J371" t="s">
        <v>253</v>
      </c>
      <c r="K371" t="s">
        <v>268</v>
      </c>
      <c r="L371" t="s">
        <v>190</v>
      </c>
      <c r="P371" t="s">
        <v>270</v>
      </c>
      <c r="Q371" t="s">
        <v>273</v>
      </c>
    </row>
    <row r="372" spans="1:17" x14ac:dyDescent="0.35">
      <c r="A372" t="s">
        <v>350</v>
      </c>
      <c r="B372" t="s">
        <v>391</v>
      </c>
      <c r="C372" t="s">
        <v>83</v>
      </c>
      <c r="D372" t="s">
        <v>204</v>
      </c>
      <c r="E372" t="s">
        <v>384</v>
      </c>
      <c r="F372" t="s">
        <v>206</v>
      </c>
      <c r="G372">
        <v>2024</v>
      </c>
      <c r="H372" t="s">
        <v>187</v>
      </c>
      <c r="I372">
        <v>1</v>
      </c>
      <c r="J372" t="s">
        <v>385</v>
      </c>
      <c r="K372" t="s">
        <v>386</v>
      </c>
      <c r="N372" t="s">
        <v>387</v>
      </c>
      <c r="P372" t="s">
        <v>392</v>
      </c>
      <c r="Q372" t="s">
        <v>419</v>
      </c>
    </row>
    <row r="373" spans="1:17" x14ac:dyDescent="0.35">
      <c r="A373" t="s">
        <v>719</v>
      </c>
      <c r="B373" t="s">
        <v>391</v>
      </c>
      <c r="C373" t="s">
        <v>83</v>
      </c>
      <c r="D373" t="s">
        <v>171</v>
      </c>
      <c r="E373" t="s">
        <v>122</v>
      </c>
      <c r="F373" t="s">
        <v>171</v>
      </c>
      <c r="G373" t="s">
        <v>720</v>
      </c>
      <c r="H373" t="s">
        <v>729</v>
      </c>
      <c r="I373">
        <v>3</v>
      </c>
      <c r="J373" t="s">
        <v>238</v>
      </c>
      <c r="K373" t="s">
        <v>722</v>
      </c>
      <c r="L373" t="s">
        <v>728</v>
      </c>
      <c r="N373" t="s">
        <v>724</v>
      </c>
    </row>
    <row r="374" spans="1:17" x14ac:dyDescent="0.35">
      <c r="A374" t="s">
        <v>350</v>
      </c>
      <c r="B374" t="s">
        <v>338</v>
      </c>
      <c r="C374" t="s">
        <v>389</v>
      </c>
      <c r="D374" t="s">
        <v>204</v>
      </c>
      <c r="E374" t="s">
        <v>384</v>
      </c>
      <c r="F374" t="s">
        <v>206</v>
      </c>
      <c r="G374">
        <v>2023</v>
      </c>
      <c r="H374" t="s">
        <v>789</v>
      </c>
      <c r="I374">
        <v>3</v>
      </c>
      <c r="J374" t="s">
        <v>408</v>
      </c>
      <c r="K374" t="s">
        <v>388</v>
      </c>
      <c r="L374" t="s">
        <v>366</v>
      </c>
      <c r="N374" t="s">
        <v>387</v>
      </c>
      <c r="P374" t="s">
        <v>342</v>
      </c>
    </row>
    <row r="375" spans="1:17" x14ac:dyDescent="0.35">
      <c r="A375" t="s">
        <v>168</v>
      </c>
      <c r="B375" t="s">
        <v>210</v>
      </c>
      <c r="C375" t="s">
        <v>67</v>
      </c>
      <c r="D375" t="s">
        <v>184</v>
      </c>
      <c r="E375" t="s">
        <v>185</v>
      </c>
      <c r="G375" t="s">
        <v>201</v>
      </c>
      <c r="H375" t="s">
        <v>211</v>
      </c>
      <c r="I375">
        <v>3</v>
      </c>
      <c r="J375" t="s">
        <v>214</v>
      </c>
      <c r="K375" t="s">
        <v>195</v>
      </c>
      <c r="L375" t="s">
        <v>190</v>
      </c>
      <c r="P375" t="s">
        <v>212</v>
      </c>
      <c r="Q375" t="s">
        <v>217</v>
      </c>
    </row>
    <row r="376" spans="1:17" x14ac:dyDescent="0.35">
      <c r="A376" t="s">
        <v>638</v>
      </c>
      <c r="B376" t="s">
        <v>210</v>
      </c>
      <c r="C376" t="s">
        <v>67</v>
      </c>
      <c r="D376" t="s">
        <v>184</v>
      </c>
      <c r="E376" t="s">
        <v>185</v>
      </c>
      <c r="F376" t="s">
        <v>547</v>
      </c>
      <c r="G376" t="s">
        <v>646</v>
      </c>
      <c r="H376" t="s">
        <v>174</v>
      </c>
      <c r="I376">
        <v>2</v>
      </c>
      <c r="J376" t="s">
        <v>657</v>
      </c>
      <c r="K376" t="s">
        <v>658</v>
      </c>
      <c r="L376" t="s">
        <v>366</v>
      </c>
      <c r="M376">
        <v>84631.255971225401</v>
      </c>
      <c r="N376" t="s">
        <v>659</v>
      </c>
      <c r="O376" t="s">
        <v>660</v>
      </c>
      <c r="P376" t="s">
        <v>212</v>
      </c>
      <c r="Q376" t="s">
        <v>217</v>
      </c>
    </row>
    <row r="377" spans="1:17" x14ac:dyDescent="0.35">
      <c r="A377" t="s">
        <v>719</v>
      </c>
      <c r="B377" t="s">
        <v>210</v>
      </c>
      <c r="C377" t="s">
        <v>67</v>
      </c>
      <c r="D377" t="s">
        <v>184</v>
      </c>
      <c r="E377" t="s">
        <v>185</v>
      </c>
      <c r="G377" t="s">
        <v>201</v>
      </c>
      <c r="H377" t="s">
        <v>211</v>
      </c>
      <c r="I377">
        <v>3</v>
      </c>
      <c r="J377" t="s">
        <v>214</v>
      </c>
      <c r="K377" t="s">
        <v>195</v>
      </c>
      <c r="L377" t="s">
        <v>190</v>
      </c>
      <c r="P377" t="s">
        <v>212</v>
      </c>
      <c r="Q377" t="s">
        <v>217</v>
      </c>
    </row>
    <row r="378" spans="1:17" x14ac:dyDescent="0.35">
      <c r="A378" t="s">
        <v>168</v>
      </c>
      <c r="B378" t="s">
        <v>244</v>
      </c>
      <c r="C378" t="s">
        <v>42</v>
      </c>
      <c r="D378" t="s">
        <v>204</v>
      </c>
      <c r="E378" t="s">
        <v>205</v>
      </c>
      <c r="F378" t="s">
        <v>206</v>
      </c>
      <c r="G378">
        <v>2022</v>
      </c>
      <c r="H378" t="s">
        <v>789</v>
      </c>
      <c r="I378">
        <v>3</v>
      </c>
      <c r="J378" t="s">
        <v>207</v>
      </c>
      <c r="L378" t="s">
        <v>208</v>
      </c>
      <c r="N378" t="s">
        <v>209</v>
      </c>
      <c r="P378" t="s">
        <v>245</v>
      </c>
      <c r="Q378" t="s">
        <v>246</v>
      </c>
    </row>
    <row r="379" spans="1:17" x14ac:dyDescent="0.35">
      <c r="A379" t="s">
        <v>168</v>
      </c>
      <c r="B379" t="s">
        <v>244</v>
      </c>
      <c r="C379" t="s">
        <v>42</v>
      </c>
      <c r="D379" t="s">
        <v>204</v>
      </c>
      <c r="E379" t="s">
        <v>205</v>
      </c>
      <c r="F379" t="s">
        <v>206</v>
      </c>
      <c r="G379">
        <v>2023</v>
      </c>
      <c r="H379" t="s">
        <v>789</v>
      </c>
      <c r="I379">
        <v>3</v>
      </c>
      <c r="J379" t="s">
        <v>207</v>
      </c>
      <c r="K379" t="s">
        <v>247</v>
      </c>
      <c r="L379" t="s">
        <v>208</v>
      </c>
      <c r="M379" t="s">
        <v>248</v>
      </c>
      <c r="N379" t="s">
        <v>209</v>
      </c>
      <c r="P379" t="s">
        <v>245</v>
      </c>
      <c r="Q379" t="s">
        <v>246</v>
      </c>
    </row>
    <row r="380" spans="1:17" x14ac:dyDescent="0.35">
      <c r="A380" t="s">
        <v>168</v>
      </c>
      <c r="B380" t="s">
        <v>244</v>
      </c>
      <c r="C380" t="s">
        <v>42</v>
      </c>
      <c r="D380" t="s">
        <v>204</v>
      </c>
      <c r="E380" t="s">
        <v>205</v>
      </c>
      <c r="F380" t="s">
        <v>206</v>
      </c>
      <c r="G380">
        <v>2024</v>
      </c>
      <c r="H380" t="s">
        <v>789</v>
      </c>
      <c r="I380">
        <v>3</v>
      </c>
      <c r="J380" t="s">
        <v>207</v>
      </c>
      <c r="L380" t="s">
        <v>208</v>
      </c>
      <c r="N380" t="s">
        <v>209</v>
      </c>
      <c r="P380" t="s">
        <v>245</v>
      </c>
      <c r="Q380" t="s">
        <v>246</v>
      </c>
    </row>
    <row r="381" spans="1:17" x14ac:dyDescent="0.35">
      <c r="A381" t="s">
        <v>168</v>
      </c>
      <c r="B381" t="s">
        <v>244</v>
      </c>
      <c r="C381" t="s">
        <v>42</v>
      </c>
      <c r="D381" t="s">
        <v>204</v>
      </c>
      <c r="E381" t="s">
        <v>205</v>
      </c>
      <c r="F381" t="s">
        <v>206</v>
      </c>
      <c r="G381">
        <v>2025</v>
      </c>
      <c r="H381" t="s">
        <v>789</v>
      </c>
      <c r="I381">
        <v>3</v>
      </c>
      <c r="J381" t="s">
        <v>207</v>
      </c>
      <c r="L381" t="s">
        <v>208</v>
      </c>
      <c r="N381" t="s">
        <v>209</v>
      </c>
      <c r="P381" t="s">
        <v>245</v>
      </c>
      <c r="Q381" t="s">
        <v>246</v>
      </c>
    </row>
    <row r="382" spans="1:17" x14ac:dyDescent="0.35">
      <c r="A382" t="s">
        <v>168</v>
      </c>
      <c r="B382" t="s">
        <v>244</v>
      </c>
      <c r="C382" t="s">
        <v>42</v>
      </c>
      <c r="D382" t="s">
        <v>184</v>
      </c>
      <c r="E382" t="s">
        <v>185</v>
      </c>
      <c r="G382" t="s">
        <v>201</v>
      </c>
      <c r="H382" t="s">
        <v>235</v>
      </c>
      <c r="I382">
        <v>4</v>
      </c>
      <c r="J382" t="s">
        <v>253</v>
      </c>
      <c r="K382" t="s">
        <v>222</v>
      </c>
      <c r="L382" t="s">
        <v>190</v>
      </c>
      <c r="M382" t="s">
        <v>254</v>
      </c>
      <c r="P382" t="s">
        <v>245</v>
      </c>
      <c r="Q382" t="s">
        <v>246</v>
      </c>
    </row>
    <row r="383" spans="1:17" x14ac:dyDescent="0.35">
      <c r="A383" t="s">
        <v>168</v>
      </c>
      <c r="B383" t="s">
        <v>244</v>
      </c>
      <c r="C383" t="s">
        <v>42</v>
      </c>
      <c r="D383" t="s">
        <v>171</v>
      </c>
      <c r="E383" t="s">
        <v>233</v>
      </c>
      <c r="F383" t="s">
        <v>234</v>
      </c>
      <c r="G383" t="s">
        <v>255</v>
      </c>
      <c r="H383" t="s">
        <v>235</v>
      </c>
      <c r="I383">
        <v>3</v>
      </c>
      <c r="J383" t="s">
        <v>236</v>
      </c>
      <c r="K383" t="s">
        <v>256</v>
      </c>
      <c r="L383" t="s">
        <v>257</v>
      </c>
      <c r="M383" t="s">
        <v>260</v>
      </c>
      <c r="N383" t="s">
        <v>237</v>
      </c>
      <c r="P383" t="s">
        <v>245</v>
      </c>
      <c r="Q383" t="s">
        <v>246</v>
      </c>
    </row>
    <row r="384" spans="1:17" x14ac:dyDescent="0.35">
      <c r="A384" t="s">
        <v>317</v>
      </c>
      <c r="B384" t="s">
        <v>244</v>
      </c>
      <c r="C384" t="s">
        <v>42</v>
      </c>
      <c r="D384" t="s">
        <v>204</v>
      </c>
      <c r="E384" t="s">
        <v>318</v>
      </c>
      <c r="F384" t="s">
        <v>206</v>
      </c>
      <c r="G384">
        <v>2024</v>
      </c>
      <c r="H384" t="s">
        <v>174</v>
      </c>
      <c r="I384">
        <v>2</v>
      </c>
      <c r="J384" t="s">
        <v>319</v>
      </c>
      <c r="K384" t="s">
        <v>320</v>
      </c>
      <c r="L384" t="s">
        <v>326</v>
      </c>
      <c r="M384">
        <v>16866</v>
      </c>
      <c r="N384" t="s">
        <v>323</v>
      </c>
      <c r="O384" t="s">
        <v>327</v>
      </c>
      <c r="P384" t="s">
        <v>245</v>
      </c>
      <c r="Q384" t="s">
        <v>246</v>
      </c>
    </row>
    <row r="385" spans="1:17" x14ac:dyDescent="0.35">
      <c r="A385" t="s">
        <v>317</v>
      </c>
      <c r="B385" t="s">
        <v>244</v>
      </c>
      <c r="C385" t="s">
        <v>42</v>
      </c>
      <c r="D385" t="s">
        <v>171</v>
      </c>
      <c r="E385" t="s">
        <v>233</v>
      </c>
      <c r="F385" t="s">
        <v>171</v>
      </c>
      <c r="G385" t="s">
        <v>255</v>
      </c>
      <c r="H385" t="s">
        <v>235</v>
      </c>
      <c r="I385">
        <v>3</v>
      </c>
      <c r="J385" t="s">
        <v>334</v>
      </c>
      <c r="K385" t="s">
        <v>276</v>
      </c>
      <c r="L385" t="s">
        <v>349</v>
      </c>
      <c r="M385" t="s">
        <v>260</v>
      </c>
      <c r="N385" t="s">
        <v>278</v>
      </c>
      <c r="P385" t="s">
        <v>245</v>
      </c>
      <c r="Q385" t="s">
        <v>246</v>
      </c>
    </row>
    <row r="386" spans="1:17" x14ac:dyDescent="0.35">
      <c r="A386" t="s">
        <v>350</v>
      </c>
      <c r="B386" t="s">
        <v>244</v>
      </c>
      <c r="C386" t="s">
        <v>42</v>
      </c>
      <c r="D386" t="s">
        <v>204</v>
      </c>
      <c r="E386" t="s">
        <v>384</v>
      </c>
      <c r="F386" t="s">
        <v>206</v>
      </c>
      <c r="G386">
        <v>2023</v>
      </c>
      <c r="H386" t="s">
        <v>789</v>
      </c>
      <c r="I386">
        <v>3</v>
      </c>
      <c r="J386" t="s">
        <v>385</v>
      </c>
      <c r="K386" t="s">
        <v>388</v>
      </c>
      <c r="L386" t="s">
        <v>366</v>
      </c>
      <c r="N386" t="s">
        <v>387</v>
      </c>
      <c r="P386" t="s">
        <v>245</v>
      </c>
      <c r="Q386" t="s">
        <v>246</v>
      </c>
    </row>
    <row r="387" spans="1:17" x14ac:dyDescent="0.35">
      <c r="A387" t="s">
        <v>350</v>
      </c>
      <c r="B387" t="s">
        <v>244</v>
      </c>
      <c r="C387" t="s">
        <v>42</v>
      </c>
      <c r="D387" t="s">
        <v>204</v>
      </c>
      <c r="E387" t="s">
        <v>384</v>
      </c>
      <c r="F387" t="s">
        <v>206</v>
      </c>
      <c r="G387">
        <v>2025</v>
      </c>
      <c r="H387" t="s">
        <v>187</v>
      </c>
      <c r="I387">
        <v>1</v>
      </c>
      <c r="J387" t="s">
        <v>385</v>
      </c>
      <c r="K387" t="s">
        <v>386</v>
      </c>
      <c r="L387" t="s">
        <v>366</v>
      </c>
      <c r="N387" t="s">
        <v>387</v>
      </c>
      <c r="P387" t="s">
        <v>245</v>
      </c>
      <c r="Q387" t="s">
        <v>246</v>
      </c>
    </row>
    <row r="388" spans="1:17" x14ac:dyDescent="0.35">
      <c r="A388" t="s">
        <v>350</v>
      </c>
      <c r="B388" t="s">
        <v>244</v>
      </c>
      <c r="C388" t="s">
        <v>42</v>
      </c>
      <c r="D388" t="s">
        <v>204</v>
      </c>
      <c r="E388" t="s">
        <v>351</v>
      </c>
      <c r="F388" t="s">
        <v>352</v>
      </c>
      <c r="G388">
        <v>2023</v>
      </c>
      <c r="H388" t="s">
        <v>174</v>
      </c>
      <c r="I388">
        <v>2</v>
      </c>
      <c r="J388" t="s">
        <v>480</v>
      </c>
      <c r="K388" t="s">
        <v>481</v>
      </c>
      <c r="L388" t="s">
        <v>429</v>
      </c>
      <c r="M388">
        <v>63859</v>
      </c>
      <c r="N388" t="s">
        <v>356</v>
      </c>
      <c r="O388" t="s">
        <v>357</v>
      </c>
      <c r="P388" t="s">
        <v>245</v>
      </c>
      <c r="Q388" t="s">
        <v>246</v>
      </c>
    </row>
    <row r="389" spans="1:17" x14ac:dyDescent="0.35">
      <c r="A389" t="s">
        <v>350</v>
      </c>
      <c r="B389" t="s">
        <v>244</v>
      </c>
      <c r="C389" t="s">
        <v>42</v>
      </c>
      <c r="D389" t="s">
        <v>204</v>
      </c>
      <c r="E389" t="s">
        <v>384</v>
      </c>
      <c r="F389" t="s">
        <v>206</v>
      </c>
      <c r="G389">
        <v>2022</v>
      </c>
      <c r="H389" t="s">
        <v>174</v>
      </c>
      <c r="I389">
        <v>2</v>
      </c>
      <c r="J389" t="s">
        <v>385</v>
      </c>
      <c r="K389" t="s">
        <v>482</v>
      </c>
      <c r="L389" t="s">
        <v>366</v>
      </c>
      <c r="N389" t="s">
        <v>387</v>
      </c>
      <c r="P389" t="s">
        <v>245</v>
      </c>
      <c r="Q389" t="s">
        <v>246</v>
      </c>
    </row>
    <row r="390" spans="1:17" x14ac:dyDescent="0.35">
      <c r="A390" t="s">
        <v>350</v>
      </c>
      <c r="B390" t="s">
        <v>244</v>
      </c>
      <c r="C390" t="s">
        <v>42</v>
      </c>
      <c r="D390" t="s">
        <v>204</v>
      </c>
      <c r="E390" t="s">
        <v>384</v>
      </c>
      <c r="F390" t="s">
        <v>206</v>
      </c>
      <c r="G390">
        <v>2024</v>
      </c>
      <c r="H390" t="s">
        <v>174</v>
      </c>
      <c r="I390">
        <v>2</v>
      </c>
      <c r="J390" t="s">
        <v>385</v>
      </c>
      <c r="K390" t="s">
        <v>483</v>
      </c>
      <c r="N390" t="s">
        <v>387</v>
      </c>
      <c r="P390" t="s">
        <v>245</v>
      </c>
      <c r="Q390" t="s">
        <v>246</v>
      </c>
    </row>
    <row r="391" spans="1:17" x14ac:dyDescent="0.35">
      <c r="A391" t="s">
        <v>350</v>
      </c>
      <c r="B391" t="s">
        <v>244</v>
      </c>
      <c r="C391" t="s">
        <v>42</v>
      </c>
      <c r="D391" t="s">
        <v>184</v>
      </c>
      <c r="E391" t="s">
        <v>185</v>
      </c>
      <c r="F391" t="s">
        <v>450</v>
      </c>
      <c r="G391" t="s">
        <v>464</v>
      </c>
      <c r="H391" t="s">
        <v>174</v>
      </c>
      <c r="I391">
        <v>2</v>
      </c>
      <c r="J391" t="s">
        <v>484</v>
      </c>
      <c r="K391" t="s">
        <v>485</v>
      </c>
      <c r="L391" t="s">
        <v>486</v>
      </c>
      <c r="N391" t="s">
        <v>456</v>
      </c>
      <c r="P391" t="s">
        <v>245</v>
      </c>
      <c r="Q391" t="s">
        <v>246</v>
      </c>
    </row>
    <row r="392" spans="1:17" x14ac:dyDescent="0.35">
      <c r="A392" t="s">
        <v>350</v>
      </c>
      <c r="B392" t="s">
        <v>244</v>
      </c>
      <c r="C392" t="s">
        <v>42</v>
      </c>
      <c r="D392" t="s">
        <v>204</v>
      </c>
      <c r="E392" t="s">
        <v>351</v>
      </c>
      <c r="F392" t="s">
        <v>487</v>
      </c>
      <c r="G392" t="s">
        <v>488</v>
      </c>
      <c r="H392" t="s">
        <v>174</v>
      </c>
      <c r="I392">
        <v>2</v>
      </c>
      <c r="J392" t="s">
        <v>489</v>
      </c>
      <c r="K392" t="s">
        <v>490</v>
      </c>
      <c r="L392" t="s">
        <v>491</v>
      </c>
      <c r="M392">
        <v>63859</v>
      </c>
      <c r="N392" t="s">
        <v>492</v>
      </c>
      <c r="O392" t="s">
        <v>357</v>
      </c>
    </row>
    <row r="393" spans="1:17" x14ac:dyDescent="0.35">
      <c r="A393" t="s">
        <v>350</v>
      </c>
      <c r="B393" t="s">
        <v>244</v>
      </c>
      <c r="C393" t="s">
        <v>42</v>
      </c>
      <c r="D393" t="s">
        <v>204</v>
      </c>
      <c r="E393" t="s">
        <v>493</v>
      </c>
      <c r="F393" t="s">
        <v>404</v>
      </c>
      <c r="G393" t="s">
        <v>494</v>
      </c>
      <c r="H393" t="s">
        <v>789</v>
      </c>
      <c r="I393">
        <v>3</v>
      </c>
      <c r="J393" t="s">
        <v>496</v>
      </c>
      <c r="K393" t="s">
        <v>497</v>
      </c>
      <c r="L393" t="s">
        <v>498</v>
      </c>
      <c r="N393" t="s">
        <v>499</v>
      </c>
    </row>
    <row r="394" spans="1:17" x14ac:dyDescent="0.35">
      <c r="A394" t="s">
        <v>350</v>
      </c>
      <c r="B394" t="s">
        <v>244</v>
      </c>
      <c r="C394" t="s">
        <v>42</v>
      </c>
      <c r="D394" t="s">
        <v>184</v>
      </c>
      <c r="E394" t="s">
        <v>185</v>
      </c>
      <c r="F394" t="s">
        <v>508</v>
      </c>
      <c r="G394" t="s">
        <v>509</v>
      </c>
      <c r="H394" t="s">
        <v>495</v>
      </c>
      <c r="I394">
        <v>3</v>
      </c>
      <c r="J394" t="s">
        <v>510</v>
      </c>
      <c r="K394" t="s">
        <v>511</v>
      </c>
      <c r="L394" t="s">
        <v>512</v>
      </c>
      <c r="N394" t="s">
        <v>492</v>
      </c>
      <c r="O394" t="s">
        <v>513</v>
      </c>
    </row>
    <row r="395" spans="1:17" x14ac:dyDescent="0.35">
      <c r="A395" t="s">
        <v>638</v>
      </c>
      <c r="B395" t="s">
        <v>244</v>
      </c>
      <c r="C395" t="s">
        <v>42</v>
      </c>
      <c r="D395" t="s">
        <v>184</v>
      </c>
      <c r="E395" t="s">
        <v>694</v>
      </c>
      <c r="F395" t="s">
        <v>695</v>
      </c>
      <c r="G395" t="s">
        <v>688</v>
      </c>
      <c r="H395" t="s">
        <v>211</v>
      </c>
      <c r="I395">
        <v>3</v>
      </c>
      <c r="J395" t="s">
        <v>689</v>
      </c>
      <c r="K395" t="s">
        <v>696</v>
      </c>
      <c r="L395" t="s">
        <v>697</v>
      </c>
      <c r="M395">
        <v>73620.360000000015</v>
      </c>
      <c r="N395" t="s">
        <v>655</v>
      </c>
      <c r="O395" t="s">
        <v>656</v>
      </c>
      <c r="P395" t="s">
        <v>245</v>
      </c>
      <c r="Q395" t="s">
        <v>246</v>
      </c>
    </row>
    <row r="396" spans="1:17" x14ac:dyDescent="0.35">
      <c r="A396" t="s">
        <v>137</v>
      </c>
      <c r="B396" t="s">
        <v>244</v>
      </c>
      <c r="C396" t="s">
        <v>42</v>
      </c>
      <c r="D396" t="s">
        <v>204</v>
      </c>
      <c r="E396" t="s">
        <v>318</v>
      </c>
      <c r="F396" t="s">
        <v>206</v>
      </c>
      <c r="G396">
        <v>2024</v>
      </c>
      <c r="H396" t="s">
        <v>174</v>
      </c>
      <c r="I396">
        <v>2</v>
      </c>
      <c r="J396" t="s">
        <v>319</v>
      </c>
      <c r="K396" t="s">
        <v>320</v>
      </c>
      <c r="L396" t="s">
        <v>326</v>
      </c>
      <c r="M396">
        <v>16866</v>
      </c>
      <c r="N396" t="s">
        <v>323</v>
      </c>
      <c r="O396" t="s">
        <v>327</v>
      </c>
      <c r="P396" t="s">
        <v>245</v>
      </c>
      <c r="Q396" t="s">
        <v>246</v>
      </c>
    </row>
    <row r="397" spans="1:17" x14ac:dyDescent="0.35">
      <c r="A397" t="s">
        <v>137</v>
      </c>
      <c r="B397" t="s">
        <v>244</v>
      </c>
      <c r="C397" t="s">
        <v>42</v>
      </c>
      <c r="D397" t="s">
        <v>171</v>
      </c>
      <c r="E397" t="s">
        <v>233</v>
      </c>
      <c r="F397" t="s">
        <v>171</v>
      </c>
      <c r="G397" t="s">
        <v>255</v>
      </c>
      <c r="H397" t="s">
        <v>235</v>
      </c>
      <c r="I397">
        <v>3</v>
      </c>
      <c r="J397" t="s">
        <v>334</v>
      </c>
      <c r="K397" t="s">
        <v>276</v>
      </c>
      <c r="L397" t="s">
        <v>349</v>
      </c>
      <c r="M397" t="s">
        <v>260</v>
      </c>
      <c r="N397" t="s">
        <v>278</v>
      </c>
      <c r="P397" t="s">
        <v>245</v>
      </c>
      <c r="Q397" t="s">
        <v>246</v>
      </c>
    </row>
    <row r="398" spans="1:17" x14ac:dyDescent="0.35">
      <c r="A398" t="s">
        <v>719</v>
      </c>
      <c r="B398" t="s">
        <v>244</v>
      </c>
      <c r="C398" t="s">
        <v>42</v>
      </c>
      <c r="D398" t="s">
        <v>171</v>
      </c>
      <c r="E398" t="s">
        <v>233</v>
      </c>
      <c r="F398" t="s">
        <v>171</v>
      </c>
      <c r="G398" t="s">
        <v>720</v>
      </c>
      <c r="H398" t="s">
        <v>729</v>
      </c>
      <c r="I398">
        <v>3</v>
      </c>
      <c r="J398" t="s">
        <v>742</v>
      </c>
      <c r="K398" t="s">
        <v>733</v>
      </c>
      <c r="L398" t="s">
        <v>734</v>
      </c>
      <c r="N398" t="s">
        <v>724</v>
      </c>
    </row>
    <row r="399" spans="1:17" x14ac:dyDescent="0.35">
      <c r="A399" t="s">
        <v>719</v>
      </c>
      <c r="B399" t="s">
        <v>244</v>
      </c>
      <c r="C399" t="s">
        <v>42</v>
      </c>
      <c r="D399" t="s">
        <v>204</v>
      </c>
      <c r="E399" t="s">
        <v>205</v>
      </c>
      <c r="F399" t="s">
        <v>206</v>
      </c>
      <c r="G399">
        <v>2022</v>
      </c>
      <c r="H399" t="s">
        <v>789</v>
      </c>
      <c r="I399">
        <v>3</v>
      </c>
      <c r="J399" t="s">
        <v>207</v>
      </c>
      <c r="L399" t="s">
        <v>208</v>
      </c>
      <c r="N399" t="s">
        <v>209</v>
      </c>
      <c r="P399" t="s">
        <v>245</v>
      </c>
      <c r="Q399" t="s">
        <v>246</v>
      </c>
    </row>
    <row r="400" spans="1:17" x14ac:dyDescent="0.35">
      <c r="A400" t="s">
        <v>719</v>
      </c>
      <c r="B400" t="s">
        <v>244</v>
      </c>
      <c r="C400" t="s">
        <v>42</v>
      </c>
      <c r="D400" t="s">
        <v>204</v>
      </c>
      <c r="E400" t="s">
        <v>205</v>
      </c>
      <c r="F400" t="s">
        <v>206</v>
      </c>
      <c r="G400">
        <v>2023</v>
      </c>
      <c r="H400" t="s">
        <v>789</v>
      </c>
      <c r="I400">
        <v>3</v>
      </c>
      <c r="J400" t="s">
        <v>207</v>
      </c>
      <c r="K400" t="s">
        <v>247</v>
      </c>
      <c r="L400" t="s">
        <v>208</v>
      </c>
      <c r="M400" t="s">
        <v>248</v>
      </c>
      <c r="N400" t="s">
        <v>209</v>
      </c>
      <c r="P400" t="s">
        <v>245</v>
      </c>
      <c r="Q400" t="s">
        <v>246</v>
      </c>
    </row>
    <row r="401" spans="1:18" x14ac:dyDescent="0.35">
      <c r="A401" t="s">
        <v>719</v>
      </c>
      <c r="B401" t="s">
        <v>244</v>
      </c>
      <c r="C401" t="s">
        <v>42</v>
      </c>
      <c r="D401" t="s">
        <v>204</v>
      </c>
      <c r="E401" t="s">
        <v>205</v>
      </c>
      <c r="F401" t="s">
        <v>206</v>
      </c>
      <c r="G401">
        <v>2024</v>
      </c>
      <c r="H401" t="s">
        <v>789</v>
      </c>
      <c r="I401">
        <v>3</v>
      </c>
      <c r="J401" t="s">
        <v>207</v>
      </c>
      <c r="L401" t="s">
        <v>208</v>
      </c>
      <c r="N401" t="s">
        <v>209</v>
      </c>
      <c r="P401" t="s">
        <v>245</v>
      </c>
      <c r="Q401" t="s">
        <v>246</v>
      </c>
    </row>
    <row r="402" spans="1:18" x14ac:dyDescent="0.35">
      <c r="A402" t="s">
        <v>719</v>
      </c>
      <c r="B402" t="s">
        <v>244</v>
      </c>
      <c r="C402" t="s">
        <v>42</v>
      </c>
      <c r="D402" t="s">
        <v>204</v>
      </c>
      <c r="E402" t="s">
        <v>205</v>
      </c>
      <c r="F402" t="s">
        <v>206</v>
      </c>
      <c r="G402">
        <v>2025</v>
      </c>
      <c r="H402" t="s">
        <v>789</v>
      </c>
      <c r="I402">
        <v>3</v>
      </c>
      <c r="J402" t="s">
        <v>207</v>
      </c>
      <c r="L402" t="s">
        <v>208</v>
      </c>
      <c r="N402" t="s">
        <v>209</v>
      </c>
      <c r="P402" t="s">
        <v>245</v>
      </c>
      <c r="Q402" t="s">
        <v>246</v>
      </c>
    </row>
    <row r="403" spans="1:18" x14ac:dyDescent="0.35">
      <c r="A403" t="s">
        <v>719</v>
      </c>
      <c r="B403" t="s">
        <v>244</v>
      </c>
      <c r="C403" t="s">
        <v>42</v>
      </c>
      <c r="D403" t="s">
        <v>184</v>
      </c>
      <c r="E403" t="s">
        <v>185</v>
      </c>
      <c r="G403" t="s">
        <v>201</v>
      </c>
      <c r="H403" t="s">
        <v>235</v>
      </c>
      <c r="I403">
        <v>4</v>
      </c>
      <c r="J403" t="s">
        <v>253</v>
      </c>
      <c r="K403" t="s">
        <v>222</v>
      </c>
      <c r="L403" t="s">
        <v>190</v>
      </c>
      <c r="M403" t="s">
        <v>254</v>
      </c>
      <c r="P403" t="s">
        <v>245</v>
      </c>
      <c r="Q403" t="s">
        <v>246</v>
      </c>
    </row>
    <row r="404" spans="1:18" x14ac:dyDescent="0.35">
      <c r="A404" t="s">
        <v>350</v>
      </c>
      <c r="B404" t="s">
        <v>244</v>
      </c>
      <c r="C404" t="s">
        <v>42</v>
      </c>
      <c r="D404" t="s">
        <v>171</v>
      </c>
      <c r="E404" t="s">
        <v>500</v>
      </c>
      <c r="F404" t="s">
        <v>501</v>
      </c>
      <c r="G404" t="s">
        <v>502</v>
      </c>
      <c r="H404" t="s">
        <v>495</v>
      </c>
      <c r="I404">
        <v>3</v>
      </c>
      <c r="J404" t="s">
        <v>503</v>
      </c>
      <c r="K404" t="s">
        <v>504</v>
      </c>
      <c r="L404" t="s">
        <v>505</v>
      </c>
      <c r="M404" t="s">
        <v>506</v>
      </c>
      <c r="N404" t="s">
        <v>507</v>
      </c>
    </row>
    <row r="405" spans="1:18" x14ac:dyDescent="0.35">
      <c r="A405" t="s">
        <v>546</v>
      </c>
      <c r="B405" t="s">
        <v>424</v>
      </c>
      <c r="C405" t="s">
        <v>97</v>
      </c>
      <c r="D405" t="s">
        <v>204</v>
      </c>
      <c r="E405" t="s">
        <v>626</v>
      </c>
      <c r="F405" t="s">
        <v>627</v>
      </c>
      <c r="G405">
        <v>45809</v>
      </c>
      <c r="H405" t="s">
        <v>174</v>
      </c>
      <c r="I405">
        <v>2</v>
      </c>
      <c r="J405" t="s">
        <v>549</v>
      </c>
      <c r="K405" t="s">
        <v>550</v>
      </c>
      <c r="L405" t="s">
        <v>557</v>
      </c>
      <c r="M405">
        <v>16557</v>
      </c>
      <c r="N405" t="s">
        <v>628</v>
      </c>
      <c r="O405" t="s">
        <v>629</v>
      </c>
      <c r="P405" t="s">
        <v>425</v>
      </c>
      <c r="R405" t="s">
        <v>575</v>
      </c>
    </row>
    <row r="406" spans="1:18" x14ac:dyDescent="0.35">
      <c r="A406" t="s">
        <v>168</v>
      </c>
      <c r="B406" t="s">
        <v>261</v>
      </c>
      <c r="C406" t="s">
        <v>89</v>
      </c>
      <c r="D406" t="s">
        <v>204</v>
      </c>
      <c r="E406" t="s">
        <v>205</v>
      </c>
      <c r="F406" t="s">
        <v>206</v>
      </c>
      <c r="G406">
        <v>2023</v>
      </c>
      <c r="H406" t="s">
        <v>789</v>
      </c>
      <c r="I406">
        <v>3</v>
      </c>
      <c r="J406" t="s">
        <v>207</v>
      </c>
      <c r="L406" t="s">
        <v>208</v>
      </c>
      <c r="N406" t="s">
        <v>209</v>
      </c>
      <c r="P406" t="s">
        <v>262</v>
      </c>
      <c r="Q406" t="s">
        <v>265</v>
      </c>
    </row>
    <row r="407" spans="1:18" x14ac:dyDescent="0.35">
      <c r="A407" t="s">
        <v>168</v>
      </c>
      <c r="B407" t="s">
        <v>261</v>
      </c>
      <c r="C407" t="s">
        <v>89</v>
      </c>
      <c r="D407" t="s">
        <v>204</v>
      </c>
      <c r="E407" t="s">
        <v>205</v>
      </c>
      <c r="F407" t="s">
        <v>206</v>
      </c>
      <c r="G407">
        <v>2024</v>
      </c>
      <c r="H407" t="s">
        <v>789</v>
      </c>
      <c r="I407">
        <v>3</v>
      </c>
      <c r="J407" t="s">
        <v>207</v>
      </c>
      <c r="L407" t="s">
        <v>208</v>
      </c>
      <c r="N407" t="s">
        <v>209</v>
      </c>
      <c r="P407" t="s">
        <v>262</v>
      </c>
      <c r="Q407" t="s">
        <v>265</v>
      </c>
    </row>
    <row r="408" spans="1:18" x14ac:dyDescent="0.35">
      <c r="A408" t="s">
        <v>168</v>
      </c>
      <c r="B408" t="s">
        <v>261</v>
      </c>
      <c r="C408" t="s">
        <v>89</v>
      </c>
      <c r="D408" t="s">
        <v>204</v>
      </c>
      <c r="E408" t="s">
        <v>205</v>
      </c>
      <c r="F408" t="s">
        <v>206</v>
      </c>
      <c r="G408">
        <v>2025</v>
      </c>
      <c r="H408" t="s">
        <v>789</v>
      </c>
      <c r="I408">
        <v>3</v>
      </c>
      <c r="J408" t="s">
        <v>207</v>
      </c>
      <c r="L408" t="s">
        <v>208</v>
      </c>
      <c r="N408" t="s">
        <v>209</v>
      </c>
      <c r="P408" t="s">
        <v>262</v>
      </c>
      <c r="Q408" t="s">
        <v>265</v>
      </c>
    </row>
    <row r="409" spans="1:18" x14ac:dyDescent="0.35">
      <c r="A409" t="s">
        <v>350</v>
      </c>
      <c r="B409" t="s">
        <v>261</v>
      </c>
      <c r="C409" t="s">
        <v>89</v>
      </c>
      <c r="D409" t="s">
        <v>204</v>
      </c>
      <c r="E409" t="s">
        <v>384</v>
      </c>
      <c r="F409" t="s">
        <v>206</v>
      </c>
      <c r="G409">
        <v>2022</v>
      </c>
      <c r="H409" t="s">
        <v>187</v>
      </c>
      <c r="I409">
        <v>1</v>
      </c>
      <c r="J409" t="s">
        <v>385</v>
      </c>
      <c r="K409" t="s">
        <v>388</v>
      </c>
      <c r="L409" t="s">
        <v>366</v>
      </c>
      <c r="N409" t="s">
        <v>387</v>
      </c>
      <c r="P409" t="s">
        <v>262</v>
      </c>
      <c r="Q409" t="s">
        <v>265</v>
      </c>
    </row>
    <row r="410" spans="1:18" x14ac:dyDescent="0.35">
      <c r="A410" t="s">
        <v>546</v>
      </c>
      <c r="B410" t="s">
        <v>261</v>
      </c>
      <c r="C410" t="s">
        <v>89</v>
      </c>
      <c r="D410" t="s">
        <v>184</v>
      </c>
      <c r="E410" t="s">
        <v>185</v>
      </c>
      <c r="F410" t="s">
        <v>580</v>
      </c>
      <c r="G410" t="s">
        <v>572</v>
      </c>
      <c r="H410" t="s">
        <v>211</v>
      </c>
      <c r="I410">
        <v>3</v>
      </c>
      <c r="J410" t="s">
        <v>549</v>
      </c>
      <c r="K410" t="s">
        <v>550</v>
      </c>
      <c r="L410" t="s">
        <v>581</v>
      </c>
      <c r="M410">
        <v>51888</v>
      </c>
      <c r="N410" t="s">
        <v>573</v>
      </c>
      <c r="O410" t="s">
        <v>582</v>
      </c>
      <c r="P410" t="s">
        <v>262</v>
      </c>
      <c r="Q410" t="s">
        <v>265</v>
      </c>
      <c r="R410" t="s">
        <v>575</v>
      </c>
    </row>
    <row r="411" spans="1:18" x14ac:dyDescent="0.35">
      <c r="A411" t="s">
        <v>638</v>
      </c>
      <c r="B411" t="s">
        <v>261</v>
      </c>
      <c r="C411" t="s">
        <v>89</v>
      </c>
      <c r="D411" t="s">
        <v>184</v>
      </c>
      <c r="E411" t="s">
        <v>661</v>
      </c>
      <c r="F411" t="s">
        <v>662</v>
      </c>
      <c r="G411" t="s">
        <v>652</v>
      </c>
      <c r="H411" t="s">
        <v>427</v>
      </c>
      <c r="I411">
        <v>2</v>
      </c>
      <c r="J411" t="s">
        <v>334</v>
      </c>
      <c r="K411" t="s">
        <v>663</v>
      </c>
      <c r="L411" t="s">
        <v>366</v>
      </c>
      <c r="M411">
        <v>67753.868780601013</v>
      </c>
      <c r="N411" t="s">
        <v>655</v>
      </c>
      <c r="O411" t="s">
        <v>664</v>
      </c>
      <c r="P411" t="s">
        <v>262</v>
      </c>
      <c r="Q411" t="s">
        <v>265</v>
      </c>
    </row>
    <row r="412" spans="1:18" x14ac:dyDescent="0.35">
      <c r="A412" t="s">
        <v>719</v>
      </c>
      <c r="B412" t="s">
        <v>261</v>
      </c>
      <c r="C412" t="s">
        <v>89</v>
      </c>
      <c r="D412" t="s">
        <v>204</v>
      </c>
      <c r="E412" t="s">
        <v>205</v>
      </c>
      <c r="F412" t="s">
        <v>206</v>
      </c>
      <c r="G412">
        <v>2023</v>
      </c>
      <c r="H412" t="s">
        <v>789</v>
      </c>
      <c r="I412">
        <v>3</v>
      </c>
      <c r="J412" t="s">
        <v>207</v>
      </c>
      <c r="L412" t="s">
        <v>208</v>
      </c>
      <c r="N412" t="s">
        <v>209</v>
      </c>
      <c r="P412" t="s">
        <v>262</v>
      </c>
      <c r="Q412" t="s">
        <v>265</v>
      </c>
    </row>
    <row r="413" spans="1:18" x14ac:dyDescent="0.35">
      <c r="A413" t="s">
        <v>719</v>
      </c>
      <c r="B413" t="s">
        <v>261</v>
      </c>
      <c r="C413" t="s">
        <v>89</v>
      </c>
      <c r="D413" t="s">
        <v>204</v>
      </c>
      <c r="E413" t="s">
        <v>205</v>
      </c>
      <c r="F413" t="s">
        <v>206</v>
      </c>
      <c r="G413">
        <v>2024</v>
      </c>
      <c r="H413" t="s">
        <v>789</v>
      </c>
      <c r="I413">
        <v>3</v>
      </c>
      <c r="J413" t="s">
        <v>207</v>
      </c>
      <c r="L413" t="s">
        <v>208</v>
      </c>
      <c r="N413" t="s">
        <v>209</v>
      </c>
      <c r="P413" t="s">
        <v>262</v>
      </c>
      <c r="Q413" t="s">
        <v>265</v>
      </c>
    </row>
    <row r="414" spans="1:18" x14ac:dyDescent="0.35">
      <c r="A414" t="s">
        <v>719</v>
      </c>
      <c r="B414" t="s">
        <v>261</v>
      </c>
      <c r="C414" t="s">
        <v>89</v>
      </c>
      <c r="D414" t="s">
        <v>204</v>
      </c>
      <c r="E414" t="s">
        <v>205</v>
      </c>
      <c r="F414" t="s">
        <v>206</v>
      </c>
      <c r="G414">
        <v>2025</v>
      </c>
      <c r="H414" t="s">
        <v>789</v>
      </c>
      <c r="I414">
        <v>3</v>
      </c>
      <c r="J414" t="s">
        <v>207</v>
      </c>
      <c r="L414" t="s">
        <v>208</v>
      </c>
      <c r="N414" t="s">
        <v>209</v>
      </c>
      <c r="P414" t="s">
        <v>262</v>
      </c>
      <c r="Q414" t="s">
        <v>265</v>
      </c>
    </row>
    <row r="415" spans="1:18" x14ac:dyDescent="0.35">
      <c r="A415" t="s">
        <v>168</v>
      </c>
      <c r="B415" t="s">
        <v>261</v>
      </c>
      <c r="C415" t="s">
        <v>90</v>
      </c>
      <c r="D415" t="s">
        <v>204</v>
      </c>
      <c r="E415" t="s">
        <v>205</v>
      </c>
      <c r="F415" t="s">
        <v>206</v>
      </c>
      <c r="G415">
        <v>2022</v>
      </c>
      <c r="H415" t="s">
        <v>789</v>
      </c>
      <c r="I415">
        <v>3</v>
      </c>
      <c r="J415" t="s">
        <v>207</v>
      </c>
      <c r="L415" t="s">
        <v>208</v>
      </c>
      <c r="N415" t="s">
        <v>209</v>
      </c>
      <c r="P415" t="s">
        <v>262</v>
      </c>
      <c r="Q415" t="s">
        <v>263</v>
      </c>
    </row>
    <row r="416" spans="1:18" x14ac:dyDescent="0.35">
      <c r="A416" t="s">
        <v>350</v>
      </c>
      <c r="B416" t="s">
        <v>261</v>
      </c>
      <c r="C416" t="s">
        <v>90</v>
      </c>
      <c r="D416" t="s">
        <v>204</v>
      </c>
      <c r="E416" t="s">
        <v>384</v>
      </c>
      <c r="F416" t="s">
        <v>206</v>
      </c>
      <c r="G416">
        <v>2022</v>
      </c>
      <c r="H416" t="s">
        <v>187</v>
      </c>
      <c r="I416">
        <v>1</v>
      </c>
      <c r="J416" t="s">
        <v>385</v>
      </c>
      <c r="K416" t="s">
        <v>388</v>
      </c>
      <c r="L416" t="s">
        <v>366</v>
      </c>
      <c r="N416" t="s">
        <v>387</v>
      </c>
      <c r="P416" t="s">
        <v>262</v>
      </c>
      <c r="Q416" t="s">
        <v>263</v>
      </c>
    </row>
    <row r="417" spans="1:18" x14ac:dyDescent="0.35">
      <c r="A417" t="s">
        <v>350</v>
      </c>
      <c r="B417" t="s">
        <v>261</v>
      </c>
      <c r="C417" t="s">
        <v>90</v>
      </c>
      <c r="D417" t="s">
        <v>204</v>
      </c>
      <c r="E417" t="s">
        <v>384</v>
      </c>
      <c r="F417" t="s">
        <v>206</v>
      </c>
      <c r="G417">
        <v>2023</v>
      </c>
      <c r="H417" t="s">
        <v>789</v>
      </c>
      <c r="I417">
        <v>3</v>
      </c>
      <c r="J417" t="s">
        <v>385</v>
      </c>
      <c r="K417" t="s">
        <v>388</v>
      </c>
      <c r="L417" t="s">
        <v>366</v>
      </c>
      <c r="N417" t="s">
        <v>406</v>
      </c>
      <c r="P417" t="s">
        <v>262</v>
      </c>
      <c r="Q417" t="s">
        <v>263</v>
      </c>
    </row>
    <row r="418" spans="1:18" x14ac:dyDescent="0.35">
      <c r="A418" t="s">
        <v>350</v>
      </c>
      <c r="B418" t="s">
        <v>261</v>
      </c>
      <c r="C418" t="s">
        <v>90</v>
      </c>
      <c r="D418" t="s">
        <v>204</v>
      </c>
      <c r="E418" t="s">
        <v>384</v>
      </c>
      <c r="F418" t="s">
        <v>206</v>
      </c>
      <c r="G418">
        <v>2024</v>
      </c>
      <c r="H418" t="s">
        <v>174</v>
      </c>
      <c r="I418">
        <v>2</v>
      </c>
      <c r="J418" t="s">
        <v>385</v>
      </c>
      <c r="K418" t="s">
        <v>386</v>
      </c>
      <c r="L418" t="s">
        <v>366</v>
      </c>
      <c r="N418" t="s">
        <v>387</v>
      </c>
      <c r="P418" t="s">
        <v>392</v>
      </c>
      <c r="Q418" t="s">
        <v>263</v>
      </c>
    </row>
    <row r="419" spans="1:18" x14ac:dyDescent="0.35">
      <c r="A419" t="s">
        <v>546</v>
      </c>
      <c r="B419" t="s">
        <v>261</v>
      </c>
      <c r="C419" t="s">
        <v>90</v>
      </c>
      <c r="D419" t="s">
        <v>184</v>
      </c>
      <c r="E419" t="s">
        <v>185</v>
      </c>
      <c r="F419" t="s">
        <v>580</v>
      </c>
      <c r="G419" t="s">
        <v>572</v>
      </c>
      <c r="H419" t="s">
        <v>174</v>
      </c>
      <c r="I419">
        <v>2</v>
      </c>
      <c r="J419" t="s">
        <v>549</v>
      </c>
      <c r="K419" t="s">
        <v>550</v>
      </c>
      <c r="L419" t="s">
        <v>581</v>
      </c>
      <c r="M419">
        <v>91122</v>
      </c>
      <c r="N419" t="s">
        <v>630</v>
      </c>
      <c r="O419" t="s">
        <v>631</v>
      </c>
      <c r="P419" t="s">
        <v>262</v>
      </c>
      <c r="Q419" t="s">
        <v>263</v>
      </c>
      <c r="R419" t="s">
        <v>575</v>
      </c>
    </row>
    <row r="420" spans="1:18" x14ac:dyDescent="0.35">
      <c r="A420" t="s">
        <v>719</v>
      </c>
      <c r="B420" t="s">
        <v>261</v>
      </c>
      <c r="C420" t="s">
        <v>90</v>
      </c>
      <c r="D420" t="s">
        <v>204</v>
      </c>
      <c r="E420" t="s">
        <v>205</v>
      </c>
      <c r="F420" t="s">
        <v>206</v>
      </c>
      <c r="G420">
        <v>2022</v>
      </c>
      <c r="H420" t="s">
        <v>789</v>
      </c>
      <c r="I420">
        <v>3</v>
      </c>
      <c r="J420" t="s">
        <v>207</v>
      </c>
      <c r="L420" t="s">
        <v>208</v>
      </c>
      <c r="N420" t="s">
        <v>209</v>
      </c>
      <c r="P420" t="s">
        <v>262</v>
      </c>
      <c r="Q420" t="s">
        <v>263</v>
      </c>
    </row>
    <row r="421" spans="1:18" x14ac:dyDescent="0.35">
      <c r="A421" t="s">
        <v>168</v>
      </c>
      <c r="B421" t="s">
        <v>73</v>
      </c>
      <c r="C421" t="s">
        <v>39</v>
      </c>
      <c r="D421" t="s">
        <v>204</v>
      </c>
      <c r="E421" t="s">
        <v>205</v>
      </c>
      <c r="F421" t="s">
        <v>206</v>
      </c>
      <c r="G421">
        <v>2023</v>
      </c>
      <c r="H421" t="s">
        <v>187</v>
      </c>
      <c r="I421">
        <v>1</v>
      </c>
      <c r="J421" t="s">
        <v>207</v>
      </c>
      <c r="L421" t="s">
        <v>208</v>
      </c>
      <c r="N421" t="s">
        <v>209</v>
      </c>
      <c r="P421" t="s">
        <v>218</v>
      </c>
      <c r="Q421" t="s">
        <v>220</v>
      </c>
    </row>
    <row r="422" spans="1:18" x14ac:dyDescent="0.35">
      <c r="A422" t="s">
        <v>168</v>
      </c>
      <c r="B422" t="s">
        <v>73</v>
      </c>
      <c r="C422" t="s">
        <v>39</v>
      </c>
      <c r="D422" t="s">
        <v>184</v>
      </c>
      <c r="E422" t="s">
        <v>185</v>
      </c>
      <c r="G422" t="s">
        <v>201</v>
      </c>
      <c r="H422" t="s">
        <v>211</v>
      </c>
      <c r="I422">
        <v>3</v>
      </c>
      <c r="J422" t="s">
        <v>214</v>
      </c>
      <c r="K422" t="s">
        <v>222</v>
      </c>
      <c r="L422" t="s">
        <v>190</v>
      </c>
      <c r="M422" t="s">
        <v>227</v>
      </c>
      <c r="P422" t="s">
        <v>218</v>
      </c>
      <c r="Q422" t="s">
        <v>220</v>
      </c>
    </row>
    <row r="423" spans="1:18" x14ac:dyDescent="0.35">
      <c r="A423" t="s">
        <v>350</v>
      </c>
      <c r="B423" t="s">
        <v>73</v>
      </c>
      <c r="C423" t="s">
        <v>39</v>
      </c>
      <c r="D423" t="s">
        <v>204</v>
      </c>
      <c r="E423" t="s">
        <v>384</v>
      </c>
      <c r="F423" t="s">
        <v>206</v>
      </c>
      <c r="G423">
        <v>2022</v>
      </c>
      <c r="H423" t="s">
        <v>789</v>
      </c>
      <c r="I423">
        <v>3</v>
      </c>
      <c r="J423" t="s">
        <v>401</v>
      </c>
      <c r="K423" t="s">
        <v>402</v>
      </c>
      <c r="L423" t="s">
        <v>366</v>
      </c>
      <c r="N423" t="s">
        <v>387</v>
      </c>
      <c r="P423" t="s">
        <v>218</v>
      </c>
      <c r="Q423" t="s">
        <v>220</v>
      </c>
    </row>
    <row r="424" spans="1:18" x14ac:dyDescent="0.35">
      <c r="A424" t="s">
        <v>350</v>
      </c>
      <c r="B424" t="s">
        <v>73</v>
      </c>
      <c r="C424" t="s">
        <v>39</v>
      </c>
      <c r="D424" t="s">
        <v>204</v>
      </c>
      <c r="E424" t="s">
        <v>384</v>
      </c>
      <c r="F424" t="s">
        <v>206</v>
      </c>
      <c r="G424">
        <v>2023</v>
      </c>
      <c r="H424" t="s">
        <v>789</v>
      </c>
      <c r="I424">
        <v>3</v>
      </c>
      <c r="J424" t="s">
        <v>385</v>
      </c>
      <c r="K424" t="s">
        <v>388</v>
      </c>
      <c r="L424" t="s">
        <v>366</v>
      </c>
      <c r="N424" t="s">
        <v>387</v>
      </c>
      <c r="P424" t="s">
        <v>218</v>
      </c>
      <c r="Q424" t="s">
        <v>220</v>
      </c>
    </row>
    <row r="425" spans="1:18" x14ac:dyDescent="0.35">
      <c r="A425" t="s">
        <v>546</v>
      </c>
      <c r="B425" t="s">
        <v>73</v>
      </c>
      <c r="C425" t="s">
        <v>39</v>
      </c>
      <c r="D425" t="s">
        <v>184</v>
      </c>
      <c r="E425" t="s">
        <v>185</v>
      </c>
      <c r="F425" t="s">
        <v>547</v>
      </c>
      <c r="G425" t="s">
        <v>548</v>
      </c>
      <c r="H425" t="s">
        <v>174</v>
      </c>
      <c r="I425">
        <v>2</v>
      </c>
      <c r="J425" t="s">
        <v>549</v>
      </c>
      <c r="K425" t="s">
        <v>550</v>
      </c>
      <c r="L425" t="s">
        <v>551</v>
      </c>
      <c r="M425">
        <v>12156</v>
      </c>
      <c r="N425" t="s">
        <v>552</v>
      </c>
      <c r="O425" t="s">
        <v>632</v>
      </c>
      <c r="P425" t="s">
        <v>218</v>
      </c>
      <c r="Q425" t="s">
        <v>220</v>
      </c>
      <c r="R425" t="s">
        <v>575</v>
      </c>
    </row>
    <row r="426" spans="1:18" x14ac:dyDescent="0.35">
      <c r="A426" t="s">
        <v>638</v>
      </c>
      <c r="B426" t="s">
        <v>73</v>
      </c>
      <c r="C426" t="s">
        <v>39</v>
      </c>
      <c r="D426" t="s">
        <v>184</v>
      </c>
      <c r="E426" t="s">
        <v>665</v>
      </c>
      <c r="F426" t="s">
        <v>666</v>
      </c>
      <c r="G426" t="s">
        <v>667</v>
      </c>
      <c r="H426" t="s">
        <v>211</v>
      </c>
      <c r="I426">
        <v>3</v>
      </c>
      <c r="J426" t="s">
        <v>334</v>
      </c>
      <c r="K426" t="s">
        <v>658</v>
      </c>
      <c r="L426" t="s">
        <v>366</v>
      </c>
      <c r="M426">
        <v>43229.576861594338</v>
      </c>
      <c r="N426" t="s">
        <v>655</v>
      </c>
      <c r="O426" t="s">
        <v>668</v>
      </c>
      <c r="P426" t="s">
        <v>218</v>
      </c>
      <c r="Q426" t="s">
        <v>220</v>
      </c>
    </row>
    <row r="427" spans="1:18" x14ac:dyDescent="0.35">
      <c r="A427" t="s">
        <v>719</v>
      </c>
      <c r="B427" t="s">
        <v>73</v>
      </c>
      <c r="C427" t="s">
        <v>39</v>
      </c>
      <c r="D427" t="s">
        <v>171</v>
      </c>
      <c r="E427" t="s">
        <v>122</v>
      </c>
      <c r="F427" t="s">
        <v>171</v>
      </c>
      <c r="G427" t="s">
        <v>720</v>
      </c>
      <c r="H427" t="s">
        <v>729</v>
      </c>
      <c r="I427">
        <v>3</v>
      </c>
      <c r="J427" t="s">
        <v>238</v>
      </c>
      <c r="K427" t="s">
        <v>722</v>
      </c>
      <c r="L427" t="s">
        <v>728</v>
      </c>
      <c r="N427" t="s">
        <v>724</v>
      </c>
    </row>
    <row r="428" spans="1:18" x14ac:dyDescent="0.35">
      <c r="A428" t="s">
        <v>719</v>
      </c>
      <c r="B428" t="s">
        <v>73</v>
      </c>
      <c r="C428" t="s">
        <v>39</v>
      </c>
      <c r="D428" t="s">
        <v>204</v>
      </c>
      <c r="E428" t="s">
        <v>205</v>
      </c>
      <c r="F428" t="s">
        <v>206</v>
      </c>
      <c r="G428">
        <v>2023</v>
      </c>
      <c r="H428" t="s">
        <v>187</v>
      </c>
      <c r="I428">
        <v>1</v>
      </c>
      <c r="J428" t="s">
        <v>207</v>
      </c>
      <c r="L428" t="s">
        <v>208</v>
      </c>
      <c r="N428" t="s">
        <v>209</v>
      </c>
      <c r="P428" t="s">
        <v>218</v>
      </c>
      <c r="Q428" t="s">
        <v>220</v>
      </c>
    </row>
    <row r="429" spans="1:18" x14ac:dyDescent="0.35">
      <c r="A429" t="s">
        <v>719</v>
      </c>
      <c r="B429" t="s">
        <v>73</v>
      </c>
      <c r="C429" t="s">
        <v>39</v>
      </c>
      <c r="D429" t="s">
        <v>184</v>
      </c>
      <c r="E429" t="s">
        <v>185</v>
      </c>
      <c r="G429" t="s">
        <v>201</v>
      </c>
      <c r="H429" t="s">
        <v>211</v>
      </c>
      <c r="I429">
        <v>3</v>
      </c>
      <c r="J429" t="s">
        <v>214</v>
      </c>
      <c r="K429" t="s">
        <v>222</v>
      </c>
      <c r="L429" t="s">
        <v>190</v>
      </c>
      <c r="M429" t="s">
        <v>227</v>
      </c>
      <c r="P429" t="s">
        <v>218</v>
      </c>
      <c r="Q429" t="s">
        <v>220</v>
      </c>
    </row>
    <row r="430" spans="1:18" x14ac:dyDescent="0.35">
      <c r="A430" t="s">
        <v>350</v>
      </c>
      <c r="B430" t="s">
        <v>424</v>
      </c>
      <c r="C430" t="s">
        <v>96</v>
      </c>
      <c r="D430" t="s">
        <v>204</v>
      </c>
      <c r="E430" t="s">
        <v>384</v>
      </c>
      <c r="F430" t="s">
        <v>206</v>
      </c>
      <c r="G430">
        <v>2024</v>
      </c>
      <c r="H430" t="s">
        <v>187</v>
      </c>
      <c r="I430">
        <v>1</v>
      </c>
      <c r="J430" t="s">
        <v>385</v>
      </c>
      <c r="K430" t="s">
        <v>386</v>
      </c>
      <c r="L430" t="s">
        <v>366</v>
      </c>
      <c r="N430" t="s">
        <v>387</v>
      </c>
      <c r="P430" t="s">
        <v>425</v>
      </c>
      <c r="Q430" t="s">
        <v>426</v>
      </c>
    </row>
    <row r="431" spans="1:18" x14ac:dyDescent="0.35">
      <c r="A431" t="s">
        <v>719</v>
      </c>
      <c r="B431" t="s">
        <v>394</v>
      </c>
      <c r="C431" t="s">
        <v>92</v>
      </c>
      <c r="D431" t="s">
        <v>171</v>
      </c>
      <c r="E431" t="s">
        <v>122</v>
      </c>
      <c r="F431" t="s">
        <v>171</v>
      </c>
      <c r="G431" t="s">
        <v>720</v>
      </c>
      <c r="H431" t="s">
        <v>729</v>
      </c>
      <c r="I431">
        <v>3</v>
      </c>
      <c r="J431" t="s">
        <v>238</v>
      </c>
      <c r="K431" t="s">
        <v>722</v>
      </c>
      <c r="L431" t="s">
        <v>728</v>
      </c>
      <c r="N431" t="s">
        <v>724</v>
      </c>
    </row>
    <row r="432" spans="1:18" x14ac:dyDescent="0.35">
      <c r="A432" t="s">
        <v>350</v>
      </c>
      <c r="B432" t="s">
        <v>424</v>
      </c>
      <c r="C432" t="s">
        <v>97</v>
      </c>
      <c r="D432" t="s">
        <v>204</v>
      </c>
      <c r="E432" t="s">
        <v>384</v>
      </c>
      <c r="F432" t="s">
        <v>206</v>
      </c>
      <c r="G432">
        <v>2025</v>
      </c>
      <c r="H432" t="s">
        <v>235</v>
      </c>
      <c r="I432">
        <v>4</v>
      </c>
      <c r="J432" t="s">
        <v>385</v>
      </c>
      <c r="K432" t="s">
        <v>438</v>
      </c>
      <c r="L432" t="s">
        <v>366</v>
      </c>
      <c r="N432" t="s">
        <v>387</v>
      </c>
      <c r="P432" t="s">
        <v>425</v>
      </c>
      <c r="Q432" t="s">
        <v>444</v>
      </c>
    </row>
    <row r="433" spans="1:18" x14ac:dyDescent="0.35">
      <c r="A433" t="s">
        <v>350</v>
      </c>
      <c r="B433" t="s">
        <v>424</v>
      </c>
      <c r="C433" t="s">
        <v>97</v>
      </c>
      <c r="D433" t="s">
        <v>204</v>
      </c>
      <c r="E433" t="s">
        <v>384</v>
      </c>
      <c r="F433" t="s">
        <v>206</v>
      </c>
      <c r="G433">
        <v>2024</v>
      </c>
      <c r="H433" t="s">
        <v>174</v>
      </c>
      <c r="I433">
        <v>2</v>
      </c>
      <c r="J433" t="s">
        <v>385</v>
      </c>
      <c r="K433" t="s">
        <v>386</v>
      </c>
      <c r="L433" t="s">
        <v>366</v>
      </c>
      <c r="N433" t="s">
        <v>387</v>
      </c>
      <c r="P433" t="s">
        <v>342</v>
      </c>
      <c r="Q433" t="s">
        <v>444</v>
      </c>
    </row>
    <row r="434" spans="1:18" x14ac:dyDescent="0.35">
      <c r="A434" t="s">
        <v>546</v>
      </c>
      <c r="B434" t="s">
        <v>424</v>
      </c>
      <c r="C434" t="s">
        <v>633</v>
      </c>
      <c r="D434" t="s">
        <v>184</v>
      </c>
      <c r="E434" t="s">
        <v>185</v>
      </c>
      <c r="F434" t="s">
        <v>571</v>
      </c>
      <c r="G434" t="s">
        <v>572</v>
      </c>
      <c r="H434" t="s">
        <v>174</v>
      </c>
      <c r="I434">
        <v>2</v>
      </c>
      <c r="J434" t="s">
        <v>549</v>
      </c>
      <c r="K434" t="s">
        <v>550</v>
      </c>
      <c r="L434" t="s">
        <v>557</v>
      </c>
      <c r="M434">
        <v>10212</v>
      </c>
      <c r="N434" t="s">
        <v>573</v>
      </c>
      <c r="O434" t="s">
        <v>634</v>
      </c>
      <c r="P434" t="s">
        <v>425</v>
      </c>
      <c r="Q434" t="s">
        <v>444</v>
      </c>
      <c r="R434" t="s">
        <v>575</v>
      </c>
    </row>
    <row r="435" spans="1:18" x14ac:dyDescent="0.35">
      <c r="A435" t="s">
        <v>546</v>
      </c>
      <c r="B435" t="s">
        <v>394</v>
      </c>
      <c r="C435" t="s">
        <v>93</v>
      </c>
      <c r="D435" t="s">
        <v>184</v>
      </c>
      <c r="E435" t="s">
        <v>185</v>
      </c>
      <c r="F435" t="s">
        <v>571</v>
      </c>
      <c r="G435" t="s">
        <v>572</v>
      </c>
      <c r="H435" t="s">
        <v>211</v>
      </c>
      <c r="I435">
        <v>3</v>
      </c>
      <c r="J435" t="s">
        <v>549</v>
      </c>
      <c r="K435" t="s">
        <v>550</v>
      </c>
      <c r="L435" t="s">
        <v>557</v>
      </c>
      <c r="M435">
        <v>14724</v>
      </c>
      <c r="N435" t="s">
        <v>573</v>
      </c>
      <c r="O435" t="s">
        <v>576</v>
      </c>
      <c r="P435" t="s">
        <v>395</v>
      </c>
      <c r="Q435" t="s">
        <v>577</v>
      </c>
      <c r="R435" t="s">
        <v>575</v>
      </c>
    </row>
    <row r="436" spans="1:18" x14ac:dyDescent="0.35">
      <c r="A436" t="s">
        <v>719</v>
      </c>
      <c r="B436" t="s">
        <v>394</v>
      </c>
      <c r="C436" t="s">
        <v>93</v>
      </c>
      <c r="D436" t="s">
        <v>171</v>
      </c>
      <c r="E436" t="s">
        <v>122</v>
      </c>
      <c r="F436" t="s">
        <v>171</v>
      </c>
      <c r="G436" t="s">
        <v>720</v>
      </c>
      <c r="H436" t="s">
        <v>729</v>
      </c>
      <c r="I436">
        <v>3</v>
      </c>
      <c r="J436" t="s">
        <v>238</v>
      </c>
      <c r="K436" t="s">
        <v>722</v>
      </c>
      <c r="L436" t="s">
        <v>728</v>
      </c>
      <c r="N436" t="s">
        <v>724</v>
      </c>
    </row>
    <row r="437" spans="1:18" x14ac:dyDescent="0.35">
      <c r="A437" t="s">
        <v>350</v>
      </c>
      <c r="B437" t="s">
        <v>394</v>
      </c>
      <c r="C437" t="s">
        <v>92</v>
      </c>
      <c r="D437" t="s">
        <v>204</v>
      </c>
      <c r="E437" t="s">
        <v>384</v>
      </c>
      <c r="F437" t="s">
        <v>206</v>
      </c>
      <c r="G437">
        <v>2022</v>
      </c>
      <c r="H437" t="s">
        <v>789</v>
      </c>
      <c r="I437">
        <v>3</v>
      </c>
      <c r="J437" t="s">
        <v>385</v>
      </c>
      <c r="K437" t="s">
        <v>397</v>
      </c>
      <c r="L437" t="s">
        <v>366</v>
      </c>
      <c r="N437" t="s">
        <v>387</v>
      </c>
      <c r="P437" t="s">
        <v>395</v>
      </c>
      <c r="Q437" t="s">
        <v>398</v>
      </c>
    </row>
    <row r="438" spans="1:18" x14ac:dyDescent="0.35">
      <c r="A438" t="s">
        <v>350</v>
      </c>
      <c r="B438" t="s">
        <v>394</v>
      </c>
      <c r="C438" t="s">
        <v>92</v>
      </c>
      <c r="D438" t="s">
        <v>204</v>
      </c>
      <c r="E438" t="s">
        <v>384</v>
      </c>
      <c r="F438" t="s">
        <v>206</v>
      </c>
      <c r="G438">
        <v>2023</v>
      </c>
      <c r="H438" t="s">
        <v>187</v>
      </c>
      <c r="I438">
        <v>1</v>
      </c>
      <c r="J438" t="s">
        <v>385</v>
      </c>
      <c r="K438" t="s">
        <v>412</v>
      </c>
      <c r="N438" t="s">
        <v>387</v>
      </c>
      <c r="P438" t="s">
        <v>395</v>
      </c>
      <c r="Q438" t="s">
        <v>398</v>
      </c>
    </row>
    <row r="439" spans="1:18" x14ac:dyDescent="0.35">
      <c r="A439" t="s">
        <v>350</v>
      </c>
      <c r="B439" t="s">
        <v>394</v>
      </c>
      <c r="C439" t="s">
        <v>92</v>
      </c>
      <c r="D439" t="s">
        <v>204</v>
      </c>
      <c r="E439" t="s">
        <v>384</v>
      </c>
      <c r="F439" t="s">
        <v>206</v>
      </c>
      <c r="G439">
        <v>2024</v>
      </c>
      <c r="H439" t="s">
        <v>174</v>
      </c>
      <c r="I439">
        <v>2</v>
      </c>
      <c r="J439" t="s">
        <v>385</v>
      </c>
      <c r="K439" t="s">
        <v>386</v>
      </c>
      <c r="L439" t="s">
        <v>366</v>
      </c>
      <c r="N439" t="s">
        <v>387</v>
      </c>
      <c r="P439" t="s">
        <v>262</v>
      </c>
      <c r="Q439" t="s">
        <v>398</v>
      </c>
    </row>
    <row r="440" spans="1:18" x14ac:dyDescent="0.35">
      <c r="A440" t="s">
        <v>546</v>
      </c>
      <c r="B440" t="s">
        <v>394</v>
      </c>
      <c r="C440" t="s">
        <v>92</v>
      </c>
      <c r="D440" t="s">
        <v>184</v>
      </c>
      <c r="E440" t="s">
        <v>185</v>
      </c>
      <c r="F440" t="s">
        <v>571</v>
      </c>
      <c r="G440" t="s">
        <v>572</v>
      </c>
      <c r="H440" t="s">
        <v>174</v>
      </c>
      <c r="I440">
        <v>2</v>
      </c>
      <c r="J440" t="s">
        <v>549</v>
      </c>
      <c r="K440" t="s">
        <v>550</v>
      </c>
      <c r="L440" t="s">
        <v>557</v>
      </c>
      <c r="M440">
        <v>218238</v>
      </c>
      <c r="N440" t="s">
        <v>635</v>
      </c>
      <c r="O440" t="s">
        <v>636</v>
      </c>
      <c r="P440" t="s">
        <v>395</v>
      </c>
      <c r="Q440" t="s">
        <v>398</v>
      </c>
      <c r="R440" t="s">
        <v>575</v>
      </c>
    </row>
    <row r="441" spans="1:18" x14ac:dyDescent="0.35">
      <c r="A441" t="s">
        <v>546</v>
      </c>
      <c r="B441" t="s">
        <v>314</v>
      </c>
      <c r="C441" t="s">
        <v>114</v>
      </c>
      <c r="D441" t="s">
        <v>204</v>
      </c>
      <c r="E441" t="s">
        <v>603</v>
      </c>
      <c r="F441" t="s">
        <v>597</v>
      </c>
      <c r="G441" t="s">
        <v>604</v>
      </c>
      <c r="H441" t="s">
        <v>789</v>
      </c>
      <c r="I441">
        <v>3</v>
      </c>
      <c r="J441" t="s">
        <v>599</v>
      </c>
      <c r="K441" t="s">
        <v>600</v>
      </c>
      <c r="L441" t="s">
        <v>551</v>
      </c>
      <c r="M441" t="s">
        <v>605</v>
      </c>
      <c r="N441" t="s">
        <v>594</v>
      </c>
      <c r="O441" t="s">
        <v>606</v>
      </c>
      <c r="P441" t="s">
        <v>315</v>
      </c>
      <c r="Q441" t="s">
        <v>607</v>
      </c>
    </row>
    <row r="442" spans="1:18" x14ac:dyDescent="0.35">
      <c r="A442" t="s">
        <v>546</v>
      </c>
      <c r="B442" t="s">
        <v>394</v>
      </c>
      <c r="C442" t="s">
        <v>94</v>
      </c>
      <c r="D442" t="s">
        <v>184</v>
      </c>
      <c r="E442" t="s">
        <v>185</v>
      </c>
      <c r="F442" t="s">
        <v>571</v>
      </c>
      <c r="G442" t="s">
        <v>572</v>
      </c>
      <c r="H442" t="s">
        <v>211</v>
      </c>
      <c r="I442">
        <v>3</v>
      </c>
      <c r="J442" t="s">
        <v>549</v>
      </c>
      <c r="K442" t="s">
        <v>550</v>
      </c>
      <c r="L442" t="s">
        <v>557</v>
      </c>
      <c r="M442">
        <v>31206</v>
      </c>
      <c r="N442" t="s">
        <v>573</v>
      </c>
      <c r="O442" t="s">
        <v>578</v>
      </c>
      <c r="P442" t="s">
        <v>395</v>
      </c>
      <c r="Q442" t="s">
        <v>579</v>
      </c>
      <c r="R442" t="s">
        <v>575</v>
      </c>
    </row>
    <row r="443" spans="1:18" x14ac:dyDescent="0.35">
      <c r="A443" t="s">
        <v>350</v>
      </c>
      <c r="B443" t="s">
        <v>338</v>
      </c>
      <c r="C443" t="s">
        <v>389</v>
      </c>
      <c r="D443" t="s">
        <v>204</v>
      </c>
      <c r="E443" t="s">
        <v>384</v>
      </c>
      <c r="F443" t="s">
        <v>206</v>
      </c>
      <c r="G443">
        <v>2022</v>
      </c>
      <c r="H443" t="s">
        <v>789</v>
      </c>
      <c r="I443">
        <v>3</v>
      </c>
      <c r="J443" t="s">
        <v>385</v>
      </c>
      <c r="K443" t="s">
        <v>388</v>
      </c>
      <c r="L443" t="s">
        <v>366</v>
      </c>
      <c r="N443" t="s">
        <v>387</v>
      </c>
      <c r="P443" t="s">
        <v>342</v>
      </c>
      <c r="Q443" t="s">
        <v>390</v>
      </c>
    </row>
    <row r="444" spans="1:18" x14ac:dyDescent="0.35">
      <c r="A444" t="s">
        <v>350</v>
      </c>
      <c r="B444" t="s">
        <v>338</v>
      </c>
      <c r="C444" t="s">
        <v>389</v>
      </c>
      <c r="D444" t="s">
        <v>204</v>
      </c>
      <c r="E444" t="s">
        <v>384</v>
      </c>
      <c r="F444" t="s">
        <v>206</v>
      </c>
      <c r="G444">
        <v>2023</v>
      </c>
      <c r="H444" t="s">
        <v>235</v>
      </c>
      <c r="I444">
        <v>4</v>
      </c>
      <c r="J444" t="s">
        <v>408</v>
      </c>
      <c r="K444" t="s">
        <v>388</v>
      </c>
      <c r="L444" t="s">
        <v>366</v>
      </c>
      <c r="N444" t="s">
        <v>387</v>
      </c>
      <c r="P444" t="s">
        <v>342</v>
      </c>
      <c r="Q444" t="s">
        <v>390</v>
      </c>
    </row>
    <row r="445" spans="1:18" x14ac:dyDescent="0.35">
      <c r="A445" t="s">
        <v>350</v>
      </c>
      <c r="B445" t="s">
        <v>338</v>
      </c>
      <c r="C445" t="s">
        <v>389</v>
      </c>
      <c r="D445" t="s">
        <v>204</v>
      </c>
      <c r="E445" t="s">
        <v>384</v>
      </c>
      <c r="F445" t="s">
        <v>206</v>
      </c>
      <c r="G445">
        <v>2024</v>
      </c>
      <c r="H445" t="s">
        <v>187</v>
      </c>
      <c r="I445">
        <v>1</v>
      </c>
      <c r="J445" t="s">
        <v>385</v>
      </c>
      <c r="K445" t="s">
        <v>415</v>
      </c>
      <c r="L445" t="s">
        <v>366</v>
      </c>
      <c r="N445" t="s">
        <v>387</v>
      </c>
      <c r="P445" t="s">
        <v>342</v>
      </c>
      <c r="Q445" t="s">
        <v>390</v>
      </c>
    </row>
    <row r="446" spans="1:18" x14ac:dyDescent="0.35">
      <c r="A446" t="s">
        <v>350</v>
      </c>
      <c r="B446" t="s">
        <v>338</v>
      </c>
      <c r="C446" t="s">
        <v>389</v>
      </c>
      <c r="D446" t="s">
        <v>204</v>
      </c>
      <c r="E446" t="s">
        <v>384</v>
      </c>
      <c r="F446" t="s">
        <v>206</v>
      </c>
      <c r="G446">
        <v>2025</v>
      </c>
      <c r="H446" t="s">
        <v>174</v>
      </c>
      <c r="I446">
        <v>2</v>
      </c>
      <c r="J446" t="s">
        <v>385</v>
      </c>
      <c r="K446" t="s">
        <v>386</v>
      </c>
      <c r="L446" t="s">
        <v>366</v>
      </c>
      <c r="N446" t="s">
        <v>387</v>
      </c>
      <c r="P446" t="s">
        <v>395</v>
      </c>
      <c r="Q446" t="s">
        <v>390</v>
      </c>
    </row>
    <row r="447" spans="1:18" x14ac:dyDescent="0.35">
      <c r="A447" t="s">
        <v>546</v>
      </c>
      <c r="B447" t="s">
        <v>338</v>
      </c>
      <c r="C447" t="s">
        <v>389</v>
      </c>
      <c r="D447" t="s">
        <v>184</v>
      </c>
      <c r="E447" t="s">
        <v>185</v>
      </c>
      <c r="F447" t="s">
        <v>583</v>
      </c>
      <c r="G447" t="s">
        <v>584</v>
      </c>
      <c r="H447" t="s">
        <v>174</v>
      </c>
      <c r="I447">
        <v>2</v>
      </c>
      <c r="J447" t="s">
        <v>549</v>
      </c>
      <c r="K447" t="s">
        <v>550</v>
      </c>
      <c r="L447" t="s">
        <v>581</v>
      </c>
      <c r="M447">
        <v>7836</v>
      </c>
      <c r="N447" t="s">
        <v>573</v>
      </c>
      <c r="O447" t="s">
        <v>637</v>
      </c>
      <c r="P447" t="s">
        <v>342</v>
      </c>
      <c r="Q447" t="s">
        <v>390</v>
      </c>
      <c r="R447" t="s">
        <v>575</v>
      </c>
    </row>
    <row r="448" spans="1:18" x14ac:dyDescent="0.35">
      <c r="A448" t="s">
        <v>638</v>
      </c>
      <c r="B448" t="s">
        <v>676</v>
      </c>
      <c r="C448" t="s">
        <v>70</v>
      </c>
      <c r="D448" t="s">
        <v>184</v>
      </c>
      <c r="E448" t="s">
        <v>665</v>
      </c>
      <c r="F448" t="s">
        <v>669</v>
      </c>
      <c r="G448" t="s">
        <v>677</v>
      </c>
      <c r="H448" t="s">
        <v>211</v>
      </c>
      <c r="I448">
        <v>3</v>
      </c>
      <c r="J448" t="s">
        <v>657</v>
      </c>
      <c r="K448" t="s">
        <v>678</v>
      </c>
      <c r="L448" t="s">
        <v>679</v>
      </c>
      <c r="M448">
        <v>10081.3278888326</v>
      </c>
      <c r="N448" t="s">
        <v>655</v>
      </c>
      <c r="O448" t="s">
        <v>680</v>
      </c>
      <c r="P448" t="s">
        <v>681</v>
      </c>
      <c r="Q448" t="s">
        <v>682</v>
      </c>
    </row>
    <row r="449" spans="1:18" x14ac:dyDescent="0.35">
      <c r="A449" t="s">
        <v>168</v>
      </c>
      <c r="B449" t="s">
        <v>101</v>
      </c>
      <c r="C449" t="s">
        <v>101</v>
      </c>
      <c r="D449" t="s">
        <v>171</v>
      </c>
      <c r="E449" t="s">
        <v>233</v>
      </c>
      <c r="F449" t="s">
        <v>274</v>
      </c>
      <c r="G449" t="s">
        <v>255</v>
      </c>
      <c r="H449" t="s">
        <v>174</v>
      </c>
      <c r="I449">
        <v>2</v>
      </c>
      <c r="J449" t="s">
        <v>275</v>
      </c>
      <c r="K449" t="s">
        <v>276</v>
      </c>
      <c r="L449" t="s">
        <v>257</v>
      </c>
      <c r="M449" t="s">
        <v>277</v>
      </c>
      <c r="N449" t="s">
        <v>278</v>
      </c>
    </row>
    <row r="450" spans="1:18" x14ac:dyDescent="0.35">
      <c r="A450" t="s">
        <v>317</v>
      </c>
      <c r="B450" t="s">
        <v>101</v>
      </c>
      <c r="C450" t="s">
        <v>101</v>
      </c>
      <c r="D450" t="s">
        <v>171</v>
      </c>
      <c r="E450" t="s">
        <v>233</v>
      </c>
      <c r="F450" t="s">
        <v>274</v>
      </c>
      <c r="G450" t="s">
        <v>255</v>
      </c>
      <c r="H450" t="s">
        <v>174</v>
      </c>
      <c r="I450">
        <v>2</v>
      </c>
      <c r="J450" t="s">
        <v>275</v>
      </c>
      <c r="K450" t="s">
        <v>276</v>
      </c>
      <c r="L450" t="s">
        <v>349</v>
      </c>
      <c r="M450" t="s">
        <v>277</v>
      </c>
      <c r="N450" t="s">
        <v>278</v>
      </c>
    </row>
    <row r="451" spans="1:18" x14ac:dyDescent="0.35">
      <c r="A451" t="s">
        <v>350</v>
      </c>
      <c r="B451" t="s">
        <v>101</v>
      </c>
      <c r="C451" t="s">
        <v>101</v>
      </c>
      <c r="D451" t="s">
        <v>184</v>
      </c>
      <c r="E451" t="s">
        <v>185</v>
      </c>
      <c r="F451" t="s">
        <v>450</v>
      </c>
      <c r="G451" t="s">
        <v>451</v>
      </c>
      <c r="H451" t="s">
        <v>211</v>
      </c>
      <c r="I451">
        <v>3</v>
      </c>
      <c r="J451" t="s">
        <v>452</v>
      </c>
      <c r="K451" t="s">
        <v>453</v>
      </c>
      <c r="L451" t="s">
        <v>454</v>
      </c>
      <c r="M451" t="s">
        <v>455</v>
      </c>
      <c r="N451" t="s">
        <v>456</v>
      </c>
      <c r="P451" t="s">
        <v>457</v>
      </c>
      <c r="Q451" t="s">
        <v>458</v>
      </c>
    </row>
    <row r="452" spans="1:18" x14ac:dyDescent="0.35">
      <c r="A452" t="s">
        <v>546</v>
      </c>
      <c r="B452" t="s">
        <v>101</v>
      </c>
      <c r="C452" t="s">
        <v>101</v>
      </c>
      <c r="D452" t="s">
        <v>184</v>
      </c>
      <c r="E452" t="s">
        <v>185</v>
      </c>
      <c r="F452" t="s">
        <v>555</v>
      </c>
      <c r="G452" t="s">
        <v>556</v>
      </c>
      <c r="H452" t="s">
        <v>211</v>
      </c>
      <c r="I452">
        <v>3</v>
      </c>
      <c r="J452" t="s">
        <v>549</v>
      </c>
      <c r="K452" t="s">
        <v>550</v>
      </c>
      <c r="L452" t="s">
        <v>557</v>
      </c>
      <c r="M452">
        <v>61375</v>
      </c>
      <c r="N452" t="s">
        <v>558</v>
      </c>
      <c r="O452" t="s">
        <v>559</v>
      </c>
      <c r="P452" t="s">
        <v>457</v>
      </c>
      <c r="Q452" t="s">
        <v>458</v>
      </c>
      <c r="R452" t="s">
        <v>560</v>
      </c>
    </row>
    <row r="453" spans="1:18" x14ac:dyDescent="0.35">
      <c r="A453" t="s">
        <v>137</v>
      </c>
      <c r="B453" t="s">
        <v>101</v>
      </c>
      <c r="C453" t="s">
        <v>101</v>
      </c>
      <c r="D453" t="s">
        <v>171</v>
      </c>
      <c r="E453" t="s">
        <v>233</v>
      </c>
      <c r="F453" t="s">
        <v>274</v>
      </c>
      <c r="G453" t="s">
        <v>255</v>
      </c>
      <c r="H453" t="s">
        <v>174</v>
      </c>
      <c r="I453">
        <v>2</v>
      </c>
      <c r="J453" t="s">
        <v>275</v>
      </c>
      <c r="K453" t="s">
        <v>276</v>
      </c>
      <c r="L453" t="s">
        <v>349</v>
      </c>
      <c r="M453" t="s">
        <v>277</v>
      </c>
      <c r="N453" t="s">
        <v>278</v>
      </c>
    </row>
    <row r="454" spans="1:18" x14ac:dyDescent="0.35">
      <c r="A454" t="s">
        <v>719</v>
      </c>
      <c r="B454" t="s">
        <v>101</v>
      </c>
      <c r="C454" t="s">
        <v>101</v>
      </c>
      <c r="D454" t="s">
        <v>171</v>
      </c>
      <c r="E454" t="s">
        <v>233</v>
      </c>
      <c r="F454" t="s">
        <v>171</v>
      </c>
      <c r="G454" t="s">
        <v>720</v>
      </c>
      <c r="H454" t="s">
        <v>729</v>
      </c>
      <c r="I454">
        <v>3</v>
      </c>
      <c r="J454" t="s">
        <v>747</v>
      </c>
      <c r="K454" t="s">
        <v>733</v>
      </c>
      <c r="L454" t="s">
        <v>734</v>
      </c>
      <c r="N454" t="s">
        <v>724</v>
      </c>
    </row>
    <row r="455" spans="1:18" x14ac:dyDescent="0.35">
      <c r="A455" t="s">
        <v>719</v>
      </c>
      <c r="B455" t="s">
        <v>101</v>
      </c>
      <c r="C455" t="s">
        <v>101</v>
      </c>
      <c r="D455" t="s">
        <v>171</v>
      </c>
      <c r="E455" t="s">
        <v>122</v>
      </c>
      <c r="F455" t="s">
        <v>171</v>
      </c>
      <c r="G455" t="s">
        <v>720</v>
      </c>
      <c r="H455" t="s">
        <v>729</v>
      </c>
      <c r="I455">
        <v>3</v>
      </c>
      <c r="J455" t="s">
        <v>238</v>
      </c>
      <c r="K455" t="s">
        <v>722</v>
      </c>
      <c r="L455" t="s">
        <v>728</v>
      </c>
      <c r="N455" t="s">
        <v>724</v>
      </c>
    </row>
    <row r="456" spans="1:18" x14ac:dyDescent="0.35">
      <c r="A456" t="s">
        <v>350</v>
      </c>
      <c r="B456" t="s">
        <v>391</v>
      </c>
      <c r="C456" t="s">
        <v>84</v>
      </c>
      <c r="D456" t="s">
        <v>204</v>
      </c>
      <c r="E456" t="s">
        <v>384</v>
      </c>
      <c r="F456" t="s">
        <v>206</v>
      </c>
      <c r="G456">
        <v>2024</v>
      </c>
      <c r="H456" t="s">
        <v>187</v>
      </c>
      <c r="I456">
        <v>1</v>
      </c>
      <c r="J456" t="s">
        <v>385</v>
      </c>
      <c r="K456" t="s">
        <v>420</v>
      </c>
      <c r="N456" t="s">
        <v>387</v>
      </c>
      <c r="P456" t="s">
        <v>392</v>
      </c>
      <c r="Q456" t="s">
        <v>421</v>
      </c>
    </row>
    <row r="457" spans="1:18" x14ac:dyDescent="0.35">
      <c r="A457" t="s">
        <v>168</v>
      </c>
      <c r="B457" t="s">
        <v>77</v>
      </c>
      <c r="C457" t="s">
        <v>78</v>
      </c>
      <c r="D457" t="s">
        <v>184</v>
      </c>
      <c r="E457" t="s">
        <v>185</v>
      </c>
      <c r="G457" t="s">
        <v>201</v>
      </c>
      <c r="H457" t="s">
        <v>174</v>
      </c>
      <c r="I457">
        <v>2</v>
      </c>
      <c r="J457" t="s">
        <v>238</v>
      </c>
      <c r="K457" t="s">
        <v>239</v>
      </c>
      <c r="L457" t="s">
        <v>190</v>
      </c>
      <c r="P457" t="s">
        <v>240</v>
      </c>
      <c r="Q457" t="s">
        <v>242</v>
      </c>
    </row>
    <row r="458" spans="1:18" x14ac:dyDescent="0.35">
      <c r="A458" t="s">
        <v>168</v>
      </c>
      <c r="B458" t="s">
        <v>77</v>
      </c>
      <c r="C458" t="s">
        <v>78</v>
      </c>
      <c r="D458" t="s">
        <v>171</v>
      </c>
      <c r="E458" t="s">
        <v>172</v>
      </c>
      <c r="G458" t="s">
        <v>173</v>
      </c>
      <c r="H458" t="s">
        <v>174</v>
      </c>
      <c r="I458">
        <v>2</v>
      </c>
      <c r="J458" t="s">
        <v>175</v>
      </c>
      <c r="K458" t="s">
        <v>176</v>
      </c>
      <c r="N458" t="s">
        <v>177</v>
      </c>
      <c r="P458" t="s">
        <v>240</v>
      </c>
      <c r="Q458" t="s">
        <v>242</v>
      </c>
    </row>
    <row r="459" spans="1:18" x14ac:dyDescent="0.35">
      <c r="A459" t="s">
        <v>638</v>
      </c>
      <c r="B459" t="s">
        <v>77</v>
      </c>
      <c r="C459" t="s">
        <v>78</v>
      </c>
      <c r="D459" t="s">
        <v>184</v>
      </c>
      <c r="E459" t="s">
        <v>665</v>
      </c>
      <c r="F459" t="s">
        <v>669</v>
      </c>
      <c r="G459" t="s">
        <v>688</v>
      </c>
      <c r="H459" t="s">
        <v>211</v>
      </c>
      <c r="I459">
        <v>3</v>
      </c>
      <c r="J459" t="s">
        <v>689</v>
      </c>
      <c r="K459" t="s">
        <v>690</v>
      </c>
      <c r="L459" t="s">
        <v>691</v>
      </c>
      <c r="M459">
        <v>55776.564293515868</v>
      </c>
      <c r="N459" t="s">
        <v>692</v>
      </c>
      <c r="O459" t="s">
        <v>693</v>
      </c>
      <c r="P459" t="s">
        <v>240</v>
      </c>
      <c r="Q459" t="s">
        <v>242</v>
      </c>
    </row>
    <row r="460" spans="1:18" x14ac:dyDescent="0.35">
      <c r="A460" t="s">
        <v>719</v>
      </c>
      <c r="B460" t="s">
        <v>77</v>
      </c>
      <c r="C460" t="s">
        <v>78</v>
      </c>
      <c r="D460" t="s">
        <v>171</v>
      </c>
      <c r="E460" t="s">
        <v>172</v>
      </c>
      <c r="G460" t="s">
        <v>173</v>
      </c>
      <c r="H460" t="s">
        <v>174</v>
      </c>
      <c r="I460">
        <v>2</v>
      </c>
      <c r="J460" t="s">
        <v>175</v>
      </c>
      <c r="K460" t="s">
        <v>176</v>
      </c>
      <c r="N460" t="s">
        <v>177</v>
      </c>
      <c r="P460" t="s">
        <v>240</v>
      </c>
      <c r="Q460" t="s">
        <v>242</v>
      </c>
    </row>
    <row r="461" spans="1:18" x14ac:dyDescent="0.35">
      <c r="A461" t="s">
        <v>719</v>
      </c>
      <c r="B461" t="s">
        <v>77</v>
      </c>
      <c r="C461" t="s">
        <v>78</v>
      </c>
      <c r="D461" t="s">
        <v>184</v>
      </c>
      <c r="E461" t="s">
        <v>185</v>
      </c>
      <c r="G461" t="s">
        <v>201</v>
      </c>
      <c r="H461" t="s">
        <v>174</v>
      </c>
      <c r="I461">
        <v>2</v>
      </c>
      <c r="J461" t="s">
        <v>238</v>
      </c>
      <c r="K461" t="s">
        <v>239</v>
      </c>
      <c r="L461" t="s">
        <v>190</v>
      </c>
      <c r="P461" t="s">
        <v>240</v>
      </c>
      <c r="Q461" t="s">
        <v>242</v>
      </c>
    </row>
    <row r="462" spans="1:18" x14ac:dyDescent="0.35">
      <c r="A462" t="s">
        <v>719</v>
      </c>
      <c r="B462" t="s">
        <v>338</v>
      </c>
      <c r="C462" t="s">
        <v>339</v>
      </c>
      <c r="D462" t="s">
        <v>171</v>
      </c>
      <c r="E462" t="s">
        <v>122</v>
      </c>
      <c r="F462" t="s">
        <v>171</v>
      </c>
      <c r="G462" t="s">
        <v>720</v>
      </c>
      <c r="H462" t="s">
        <v>729</v>
      </c>
      <c r="I462">
        <v>3</v>
      </c>
      <c r="J462" t="s">
        <v>238</v>
      </c>
      <c r="K462" t="s">
        <v>722</v>
      </c>
      <c r="L462" t="s">
        <v>728</v>
      </c>
      <c r="N462" t="s">
        <v>724</v>
      </c>
    </row>
    <row r="463" spans="1:18" x14ac:dyDescent="0.35">
      <c r="A463" t="s">
        <v>168</v>
      </c>
      <c r="B463" t="s">
        <v>279</v>
      </c>
      <c r="C463" t="s">
        <v>50</v>
      </c>
      <c r="D463" t="s">
        <v>204</v>
      </c>
      <c r="E463" t="s">
        <v>205</v>
      </c>
      <c r="F463" t="s">
        <v>206</v>
      </c>
      <c r="G463">
        <v>2022</v>
      </c>
      <c r="H463" t="s">
        <v>187</v>
      </c>
      <c r="I463">
        <v>1</v>
      </c>
      <c r="J463" t="s">
        <v>207</v>
      </c>
      <c r="L463" t="s">
        <v>208</v>
      </c>
      <c r="N463" t="s">
        <v>209</v>
      </c>
      <c r="P463" t="s">
        <v>280</v>
      </c>
      <c r="Q463" t="s">
        <v>282</v>
      </c>
    </row>
    <row r="464" spans="1:18" x14ac:dyDescent="0.35">
      <c r="A464" t="s">
        <v>168</v>
      </c>
      <c r="B464" t="s">
        <v>279</v>
      </c>
      <c r="C464" t="s">
        <v>50</v>
      </c>
      <c r="D464" t="s">
        <v>204</v>
      </c>
      <c r="E464" t="s">
        <v>205</v>
      </c>
      <c r="F464" t="s">
        <v>283</v>
      </c>
      <c r="G464" t="s">
        <v>284</v>
      </c>
      <c r="H464" t="s">
        <v>187</v>
      </c>
      <c r="I464">
        <v>1</v>
      </c>
      <c r="J464" t="s">
        <v>207</v>
      </c>
      <c r="L464" t="s">
        <v>208</v>
      </c>
      <c r="N464" t="s">
        <v>209</v>
      </c>
      <c r="P464" t="s">
        <v>280</v>
      </c>
      <c r="Q464" t="s">
        <v>282</v>
      </c>
    </row>
    <row r="465" spans="1:17" x14ac:dyDescent="0.35">
      <c r="A465" t="s">
        <v>168</v>
      </c>
      <c r="B465" t="s">
        <v>279</v>
      </c>
      <c r="C465" t="s">
        <v>50</v>
      </c>
      <c r="D465" t="s">
        <v>171</v>
      </c>
      <c r="E465" t="s">
        <v>123</v>
      </c>
      <c r="F465" t="s">
        <v>199</v>
      </c>
      <c r="H465" t="s">
        <v>211</v>
      </c>
      <c r="I465">
        <v>3</v>
      </c>
      <c r="J465" t="s">
        <v>287</v>
      </c>
      <c r="K465" t="s">
        <v>292</v>
      </c>
      <c r="L465" t="s">
        <v>293</v>
      </c>
      <c r="M465" t="s">
        <v>294</v>
      </c>
      <c r="N465" t="s">
        <v>295</v>
      </c>
      <c r="P465" t="s">
        <v>280</v>
      </c>
      <c r="Q465" t="s">
        <v>282</v>
      </c>
    </row>
    <row r="466" spans="1:17" x14ac:dyDescent="0.35">
      <c r="A466" t="s">
        <v>350</v>
      </c>
      <c r="B466" t="s">
        <v>279</v>
      </c>
      <c r="C466" t="s">
        <v>50</v>
      </c>
      <c r="D466" t="s">
        <v>171</v>
      </c>
      <c r="E466" t="s">
        <v>233</v>
      </c>
      <c r="F466" t="s">
        <v>376</v>
      </c>
      <c r="G466">
        <v>2025</v>
      </c>
      <c r="H466" t="s">
        <v>286</v>
      </c>
      <c r="I466">
        <v>3</v>
      </c>
      <c r="J466" t="s">
        <v>370</v>
      </c>
      <c r="K466" t="s">
        <v>377</v>
      </c>
      <c r="L466" t="s">
        <v>372</v>
      </c>
      <c r="M466" t="s">
        <v>373</v>
      </c>
      <c r="N466" t="s">
        <v>374</v>
      </c>
      <c r="P466" t="s">
        <v>280</v>
      </c>
      <c r="Q466" t="s">
        <v>282</v>
      </c>
    </row>
    <row r="467" spans="1:17" x14ac:dyDescent="0.35">
      <c r="A467" t="s">
        <v>350</v>
      </c>
      <c r="B467" t="s">
        <v>279</v>
      </c>
      <c r="C467" t="s">
        <v>50</v>
      </c>
      <c r="D467" t="s">
        <v>204</v>
      </c>
      <c r="E467" t="s">
        <v>384</v>
      </c>
      <c r="F467" t="s">
        <v>206</v>
      </c>
      <c r="G467">
        <v>2022</v>
      </c>
      <c r="H467" t="s">
        <v>789</v>
      </c>
      <c r="I467">
        <v>3</v>
      </c>
      <c r="J467" t="s">
        <v>385</v>
      </c>
      <c r="K467" t="s">
        <v>388</v>
      </c>
      <c r="L467" t="s">
        <v>366</v>
      </c>
      <c r="N467" t="s">
        <v>387</v>
      </c>
      <c r="P467" t="s">
        <v>280</v>
      </c>
      <c r="Q467" t="s">
        <v>282</v>
      </c>
    </row>
    <row r="468" spans="1:17" x14ac:dyDescent="0.35">
      <c r="A468" t="s">
        <v>350</v>
      </c>
      <c r="B468" t="s">
        <v>279</v>
      </c>
      <c r="C468" t="s">
        <v>50</v>
      </c>
      <c r="D468" t="s">
        <v>204</v>
      </c>
      <c r="E468" t="s">
        <v>384</v>
      </c>
      <c r="F468" t="s">
        <v>206</v>
      </c>
      <c r="G468">
        <v>2024</v>
      </c>
      <c r="H468" t="s">
        <v>789</v>
      </c>
      <c r="I468">
        <v>3</v>
      </c>
      <c r="J468" t="s">
        <v>385</v>
      </c>
      <c r="K468" t="s">
        <v>386</v>
      </c>
      <c r="L468" t="s">
        <v>366</v>
      </c>
      <c r="N468" t="s">
        <v>387</v>
      </c>
      <c r="P468" t="s">
        <v>280</v>
      </c>
      <c r="Q468" t="s">
        <v>282</v>
      </c>
    </row>
    <row r="469" spans="1:17" x14ac:dyDescent="0.35">
      <c r="A469" t="s">
        <v>638</v>
      </c>
      <c r="B469" t="s">
        <v>279</v>
      </c>
      <c r="C469" t="s">
        <v>50</v>
      </c>
      <c r="D469" t="s">
        <v>184</v>
      </c>
      <c r="E469" t="s">
        <v>698</v>
      </c>
      <c r="F469" t="s">
        <v>699</v>
      </c>
      <c r="G469" t="s">
        <v>652</v>
      </c>
      <c r="H469" t="s">
        <v>700</v>
      </c>
      <c r="I469">
        <v>3</v>
      </c>
      <c r="J469" t="s">
        <v>334</v>
      </c>
      <c r="K469" t="s">
        <v>702</v>
      </c>
      <c r="L469" t="s">
        <v>366</v>
      </c>
      <c r="M469">
        <v>195757.306299163</v>
      </c>
      <c r="N469" t="s">
        <v>655</v>
      </c>
      <c r="O469" t="s">
        <v>703</v>
      </c>
      <c r="P469" t="s">
        <v>280</v>
      </c>
      <c r="Q469" t="s">
        <v>282</v>
      </c>
    </row>
    <row r="470" spans="1:17" x14ac:dyDescent="0.35">
      <c r="A470" t="s">
        <v>719</v>
      </c>
      <c r="B470" t="s">
        <v>279</v>
      </c>
      <c r="C470" t="s">
        <v>50</v>
      </c>
      <c r="D470" t="s">
        <v>171</v>
      </c>
      <c r="E470" t="s">
        <v>122</v>
      </c>
      <c r="F470" t="s">
        <v>171</v>
      </c>
      <c r="G470" t="s">
        <v>720</v>
      </c>
      <c r="H470" t="s">
        <v>729</v>
      </c>
      <c r="I470">
        <v>3</v>
      </c>
      <c r="J470" t="s">
        <v>748</v>
      </c>
      <c r="K470" t="s">
        <v>722</v>
      </c>
      <c r="L470" t="s">
        <v>728</v>
      </c>
      <c r="N470" t="s">
        <v>724</v>
      </c>
    </row>
    <row r="471" spans="1:17" x14ac:dyDescent="0.35">
      <c r="A471" t="s">
        <v>719</v>
      </c>
      <c r="B471" t="s">
        <v>279</v>
      </c>
      <c r="C471" t="s">
        <v>50</v>
      </c>
      <c r="D471" t="s">
        <v>184</v>
      </c>
      <c r="E471" t="s">
        <v>698</v>
      </c>
      <c r="F471" t="s">
        <v>699</v>
      </c>
      <c r="G471" t="s">
        <v>652</v>
      </c>
      <c r="H471" t="s">
        <v>700</v>
      </c>
      <c r="I471">
        <v>3</v>
      </c>
      <c r="J471" t="s">
        <v>334</v>
      </c>
      <c r="K471" t="s">
        <v>702</v>
      </c>
      <c r="L471" t="s">
        <v>366</v>
      </c>
      <c r="M471">
        <v>195757.306299163</v>
      </c>
      <c r="N471" t="s">
        <v>655</v>
      </c>
      <c r="O471" t="s">
        <v>703</v>
      </c>
      <c r="P471" t="s">
        <v>280</v>
      </c>
      <c r="Q471" t="s">
        <v>282</v>
      </c>
    </row>
    <row r="472" spans="1:17" x14ac:dyDescent="0.35">
      <c r="A472" t="s">
        <v>719</v>
      </c>
      <c r="B472" t="s">
        <v>279</v>
      </c>
      <c r="C472" t="s">
        <v>50</v>
      </c>
      <c r="D472" t="s">
        <v>171</v>
      </c>
      <c r="E472" t="s">
        <v>233</v>
      </c>
      <c r="F472" t="s">
        <v>199</v>
      </c>
      <c r="G472" t="s">
        <v>750</v>
      </c>
      <c r="H472" t="s">
        <v>729</v>
      </c>
      <c r="I472">
        <v>3</v>
      </c>
      <c r="J472" t="s">
        <v>751</v>
      </c>
      <c r="K472" t="s">
        <v>733</v>
      </c>
      <c r="L472" t="s">
        <v>734</v>
      </c>
      <c r="N472" t="s">
        <v>724</v>
      </c>
    </row>
    <row r="473" spans="1:17" x14ac:dyDescent="0.35">
      <c r="A473" t="s">
        <v>719</v>
      </c>
      <c r="B473" t="s">
        <v>279</v>
      </c>
      <c r="C473" t="s">
        <v>50</v>
      </c>
      <c r="D473" t="s">
        <v>204</v>
      </c>
      <c r="E473" t="s">
        <v>205</v>
      </c>
      <c r="F473" t="s">
        <v>206</v>
      </c>
      <c r="G473">
        <v>2022</v>
      </c>
      <c r="H473" t="s">
        <v>187</v>
      </c>
      <c r="I473">
        <v>1</v>
      </c>
      <c r="J473" t="s">
        <v>207</v>
      </c>
      <c r="L473" t="s">
        <v>208</v>
      </c>
      <c r="N473" t="s">
        <v>209</v>
      </c>
      <c r="P473" t="s">
        <v>280</v>
      </c>
      <c r="Q473" t="s">
        <v>282</v>
      </c>
    </row>
    <row r="474" spans="1:17" x14ac:dyDescent="0.35">
      <c r="A474" t="s">
        <v>719</v>
      </c>
      <c r="B474" t="s">
        <v>279</v>
      </c>
      <c r="C474" t="s">
        <v>50</v>
      </c>
      <c r="D474" t="s">
        <v>204</v>
      </c>
      <c r="E474" t="s">
        <v>205</v>
      </c>
      <c r="F474" t="s">
        <v>206</v>
      </c>
      <c r="G474">
        <v>2024</v>
      </c>
      <c r="H474" t="s">
        <v>187</v>
      </c>
      <c r="I474">
        <v>1</v>
      </c>
      <c r="J474" t="s">
        <v>207</v>
      </c>
      <c r="L474" t="s">
        <v>208</v>
      </c>
      <c r="N474" t="s">
        <v>209</v>
      </c>
      <c r="P474" t="s">
        <v>280</v>
      </c>
      <c r="Q474" t="s">
        <v>282</v>
      </c>
    </row>
    <row r="475" spans="1:17" x14ac:dyDescent="0.35">
      <c r="A475" t="s">
        <v>719</v>
      </c>
      <c r="B475" t="s">
        <v>279</v>
      </c>
      <c r="C475" t="s">
        <v>50</v>
      </c>
      <c r="D475" t="s">
        <v>171</v>
      </c>
      <c r="E475" t="s">
        <v>123</v>
      </c>
      <c r="F475" t="s">
        <v>199</v>
      </c>
      <c r="H475" t="s">
        <v>211</v>
      </c>
      <c r="I475">
        <v>3</v>
      </c>
      <c r="J475" t="s">
        <v>287</v>
      </c>
      <c r="K475" t="s">
        <v>292</v>
      </c>
      <c r="L475" t="s">
        <v>293</v>
      </c>
      <c r="M475" t="s">
        <v>294</v>
      </c>
      <c r="N475" t="s">
        <v>295</v>
      </c>
      <c r="P475" t="s">
        <v>280</v>
      </c>
      <c r="Q475" t="s">
        <v>282</v>
      </c>
    </row>
    <row r="476" spans="1:17" x14ac:dyDescent="0.35">
      <c r="A476" t="s">
        <v>719</v>
      </c>
      <c r="B476" t="s">
        <v>77</v>
      </c>
      <c r="C476" t="s">
        <v>77</v>
      </c>
      <c r="D476" t="s">
        <v>171</v>
      </c>
      <c r="E476" t="s">
        <v>122</v>
      </c>
      <c r="F476" t="s">
        <v>171</v>
      </c>
      <c r="G476" t="s">
        <v>720</v>
      </c>
      <c r="H476" t="s">
        <v>729</v>
      </c>
      <c r="I476">
        <v>3</v>
      </c>
      <c r="J476" t="s">
        <v>238</v>
      </c>
      <c r="K476" t="s">
        <v>722</v>
      </c>
      <c r="L476" t="s">
        <v>728</v>
      </c>
      <c r="N476" t="s">
        <v>724</v>
      </c>
    </row>
    <row r="477" spans="1:17" x14ac:dyDescent="0.35">
      <c r="A477" t="s">
        <v>168</v>
      </c>
      <c r="B477" t="s">
        <v>307</v>
      </c>
      <c r="C477" t="s">
        <v>107</v>
      </c>
      <c r="D477" t="s">
        <v>204</v>
      </c>
      <c r="E477" t="s">
        <v>205</v>
      </c>
      <c r="F477" t="s">
        <v>206</v>
      </c>
      <c r="G477">
        <v>2024</v>
      </c>
      <c r="H477" t="s">
        <v>789</v>
      </c>
      <c r="I477">
        <v>3</v>
      </c>
      <c r="J477" t="s">
        <v>207</v>
      </c>
      <c r="L477" t="s">
        <v>208</v>
      </c>
      <c r="N477" t="s">
        <v>209</v>
      </c>
      <c r="P477" t="s">
        <v>308</v>
      </c>
      <c r="Q477" t="s">
        <v>310</v>
      </c>
    </row>
    <row r="478" spans="1:17" x14ac:dyDescent="0.35">
      <c r="A478" t="s">
        <v>719</v>
      </c>
      <c r="B478" t="s">
        <v>307</v>
      </c>
      <c r="C478" t="s">
        <v>107</v>
      </c>
      <c r="D478" t="s">
        <v>171</v>
      </c>
      <c r="E478" t="s">
        <v>122</v>
      </c>
      <c r="F478" t="s">
        <v>171</v>
      </c>
      <c r="G478" t="s">
        <v>720</v>
      </c>
      <c r="H478" t="s">
        <v>729</v>
      </c>
      <c r="I478">
        <v>3</v>
      </c>
      <c r="J478" t="s">
        <v>756</v>
      </c>
      <c r="K478" t="s">
        <v>722</v>
      </c>
      <c r="L478" t="s">
        <v>728</v>
      </c>
      <c r="N478" t="s">
        <v>724</v>
      </c>
    </row>
    <row r="479" spans="1:17" x14ac:dyDescent="0.35">
      <c r="A479" t="s">
        <v>719</v>
      </c>
      <c r="B479" t="s">
        <v>307</v>
      </c>
      <c r="C479" t="s">
        <v>107</v>
      </c>
      <c r="D479" t="s">
        <v>204</v>
      </c>
      <c r="E479" t="s">
        <v>205</v>
      </c>
      <c r="F479" t="s">
        <v>206</v>
      </c>
      <c r="G479">
        <v>2024</v>
      </c>
      <c r="H479" t="s">
        <v>789</v>
      </c>
      <c r="I479">
        <v>3</v>
      </c>
      <c r="J479" t="s">
        <v>207</v>
      </c>
      <c r="L479" t="s">
        <v>208</v>
      </c>
      <c r="N479" t="s">
        <v>209</v>
      </c>
      <c r="P479" t="s">
        <v>308</v>
      </c>
      <c r="Q479" t="s">
        <v>310</v>
      </c>
    </row>
    <row r="480" spans="1:17" x14ac:dyDescent="0.35">
      <c r="A480" t="s">
        <v>350</v>
      </c>
      <c r="B480" t="s">
        <v>307</v>
      </c>
      <c r="C480" t="s">
        <v>108</v>
      </c>
      <c r="D480" t="s">
        <v>184</v>
      </c>
      <c r="E480" t="s">
        <v>185</v>
      </c>
      <c r="F480" t="s">
        <v>450</v>
      </c>
      <c r="G480" t="s">
        <v>459</v>
      </c>
      <c r="H480" t="s">
        <v>235</v>
      </c>
      <c r="I480">
        <v>4</v>
      </c>
      <c r="J480" t="s">
        <v>460</v>
      </c>
      <c r="K480" t="s">
        <v>453</v>
      </c>
      <c r="L480" t="s">
        <v>461</v>
      </c>
      <c r="N480" t="s">
        <v>456</v>
      </c>
      <c r="P480" t="s">
        <v>308</v>
      </c>
      <c r="Q480" t="s">
        <v>462</v>
      </c>
    </row>
    <row r="481" spans="1:17" x14ac:dyDescent="0.35">
      <c r="A481" t="s">
        <v>719</v>
      </c>
      <c r="B481" t="s">
        <v>307</v>
      </c>
      <c r="C481" t="s">
        <v>108</v>
      </c>
      <c r="D481" t="s">
        <v>171</v>
      </c>
      <c r="E481" t="s">
        <v>122</v>
      </c>
      <c r="F481" t="s">
        <v>171</v>
      </c>
      <c r="G481" t="s">
        <v>720</v>
      </c>
      <c r="H481" t="s">
        <v>729</v>
      </c>
      <c r="I481">
        <v>3</v>
      </c>
      <c r="J481" t="s">
        <v>756</v>
      </c>
      <c r="K481" t="s">
        <v>722</v>
      </c>
      <c r="L481" t="s">
        <v>728</v>
      </c>
      <c r="N481" t="s">
        <v>724</v>
      </c>
    </row>
    <row r="482" spans="1:17" x14ac:dyDescent="0.35">
      <c r="A482" t="s">
        <v>168</v>
      </c>
      <c r="B482" t="s">
        <v>307</v>
      </c>
      <c r="C482" t="s">
        <v>109</v>
      </c>
      <c r="D482" t="s">
        <v>204</v>
      </c>
      <c r="E482" t="s">
        <v>205</v>
      </c>
      <c r="F482" t="s">
        <v>206</v>
      </c>
      <c r="G482">
        <v>2022</v>
      </c>
      <c r="H482" t="s">
        <v>789</v>
      </c>
      <c r="I482">
        <v>3</v>
      </c>
      <c r="J482" t="s">
        <v>207</v>
      </c>
      <c r="L482" t="s">
        <v>208</v>
      </c>
      <c r="N482" t="s">
        <v>209</v>
      </c>
      <c r="P482" t="s">
        <v>308</v>
      </c>
      <c r="Q482" t="s">
        <v>309</v>
      </c>
    </row>
    <row r="483" spans="1:17" x14ac:dyDescent="0.35">
      <c r="A483" t="s">
        <v>168</v>
      </c>
      <c r="B483" t="s">
        <v>307</v>
      </c>
      <c r="C483" t="s">
        <v>109</v>
      </c>
      <c r="D483" t="s">
        <v>204</v>
      </c>
      <c r="E483" t="s">
        <v>205</v>
      </c>
      <c r="F483" t="s">
        <v>206</v>
      </c>
      <c r="G483">
        <v>2024</v>
      </c>
      <c r="H483" t="s">
        <v>789</v>
      </c>
      <c r="I483">
        <v>3</v>
      </c>
      <c r="J483" t="s">
        <v>207</v>
      </c>
      <c r="L483" t="s">
        <v>208</v>
      </c>
      <c r="N483" t="s">
        <v>209</v>
      </c>
      <c r="P483" t="s">
        <v>308</v>
      </c>
      <c r="Q483" t="s">
        <v>309</v>
      </c>
    </row>
    <row r="484" spans="1:17" x14ac:dyDescent="0.35">
      <c r="A484" t="s">
        <v>350</v>
      </c>
      <c r="B484" t="s">
        <v>307</v>
      </c>
      <c r="C484" t="s">
        <v>109</v>
      </c>
      <c r="D484" t="s">
        <v>204</v>
      </c>
      <c r="E484" t="s">
        <v>384</v>
      </c>
      <c r="F484" t="s">
        <v>206</v>
      </c>
      <c r="G484">
        <v>2024</v>
      </c>
      <c r="H484" t="s">
        <v>187</v>
      </c>
      <c r="I484">
        <v>1</v>
      </c>
      <c r="J484" t="s">
        <v>385</v>
      </c>
      <c r="K484" t="s">
        <v>386</v>
      </c>
      <c r="L484" t="s">
        <v>366</v>
      </c>
      <c r="N484" t="s">
        <v>387</v>
      </c>
      <c r="P484" t="s">
        <v>308</v>
      </c>
      <c r="Q484" t="s">
        <v>309</v>
      </c>
    </row>
    <row r="485" spans="1:17" x14ac:dyDescent="0.35">
      <c r="A485" t="s">
        <v>350</v>
      </c>
      <c r="B485" t="s">
        <v>307</v>
      </c>
      <c r="C485" t="s">
        <v>109</v>
      </c>
      <c r="D485" t="s">
        <v>204</v>
      </c>
      <c r="E485" t="s">
        <v>384</v>
      </c>
      <c r="F485" t="s">
        <v>206</v>
      </c>
      <c r="G485">
        <v>2022</v>
      </c>
      <c r="H485" t="s">
        <v>174</v>
      </c>
      <c r="I485">
        <v>2</v>
      </c>
      <c r="J485" t="s">
        <v>385</v>
      </c>
      <c r="K485" t="s">
        <v>388</v>
      </c>
      <c r="L485" t="s">
        <v>366</v>
      </c>
      <c r="N485" t="s">
        <v>387</v>
      </c>
      <c r="P485" t="s">
        <v>270</v>
      </c>
      <c r="Q485" t="s">
        <v>309</v>
      </c>
    </row>
    <row r="486" spans="1:17" x14ac:dyDescent="0.35">
      <c r="A486" t="s">
        <v>638</v>
      </c>
      <c r="B486" t="s">
        <v>307</v>
      </c>
      <c r="C486" t="s">
        <v>109</v>
      </c>
      <c r="D486" t="s">
        <v>184</v>
      </c>
      <c r="E486" t="s">
        <v>712</v>
      </c>
      <c r="F486" t="s">
        <v>713</v>
      </c>
      <c r="G486" t="s">
        <v>667</v>
      </c>
      <c r="H486" t="s">
        <v>427</v>
      </c>
      <c r="I486">
        <v>2</v>
      </c>
      <c r="J486" t="s">
        <v>334</v>
      </c>
      <c r="K486" t="s">
        <v>714</v>
      </c>
      <c r="L486" t="s">
        <v>366</v>
      </c>
      <c r="M486">
        <v>117456.92753875699</v>
      </c>
      <c r="N486" t="s">
        <v>655</v>
      </c>
      <c r="O486" t="s">
        <v>715</v>
      </c>
      <c r="P486" t="s">
        <v>308</v>
      </c>
      <c r="Q486" t="s">
        <v>309</v>
      </c>
    </row>
    <row r="487" spans="1:17" x14ac:dyDescent="0.35">
      <c r="A487" t="s">
        <v>719</v>
      </c>
      <c r="B487" t="s">
        <v>307</v>
      </c>
      <c r="C487" t="s">
        <v>109</v>
      </c>
      <c r="D487" t="s">
        <v>171</v>
      </c>
      <c r="E487" t="s">
        <v>122</v>
      </c>
      <c r="F487" t="s">
        <v>171</v>
      </c>
      <c r="G487" t="s">
        <v>720</v>
      </c>
      <c r="H487" t="s">
        <v>729</v>
      </c>
      <c r="I487">
        <v>3</v>
      </c>
      <c r="J487" t="s">
        <v>756</v>
      </c>
      <c r="K487" t="s">
        <v>722</v>
      </c>
      <c r="L487" t="s">
        <v>728</v>
      </c>
      <c r="N487" t="s">
        <v>724</v>
      </c>
    </row>
    <row r="488" spans="1:17" x14ac:dyDescent="0.35">
      <c r="A488" t="s">
        <v>719</v>
      </c>
      <c r="B488" t="s">
        <v>307</v>
      </c>
      <c r="C488" t="s">
        <v>109</v>
      </c>
      <c r="D488" t="s">
        <v>204</v>
      </c>
      <c r="E488" t="s">
        <v>205</v>
      </c>
      <c r="F488" t="s">
        <v>206</v>
      </c>
      <c r="G488">
        <v>2022</v>
      </c>
      <c r="H488" t="s">
        <v>789</v>
      </c>
      <c r="I488">
        <v>3</v>
      </c>
      <c r="J488" t="s">
        <v>207</v>
      </c>
      <c r="L488" t="s">
        <v>208</v>
      </c>
      <c r="N488" t="s">
        <v>209</v>
      </c>
      <c r="P488" t="s">
        <v>308</v>
      </c>
      <c r="Q488" t="s">
        <v>309</v>
      </c>
    </row>
    <row r="489" spans="1:17" x14ac:dyDescent="0.35">
      <c r="A489" t="s">
        <v>719</v>
      </c>
      <c r="B489" t="s">
        <v>307</v>
      </c>
      <c r="C489" t="s">
        <v>109</v>
      </c>
      <c r="D489" t="s">
        <v>204</v>
      </c>
      <c r="E489" t="s">
        <v>205</v>
      </c>
      <c r="F489" t="s">
        <v>206</v>
      </c>
      <c r="G489">
        <v>2024</v>
      </c>
      <c r="H489" t="s">
        <v>789</v>
      </c>
      <c r="I489">
        <v>3</v>
      </c>
      <c r="J489" t="s">
        <v>207</v>
      </c>
      <c r="L489" t="s">
        <v>208</v>
      </c>
      <c r="N489" t="s">
        <v>209</v>
      </c>
      <c r="P489" t="s">
        <v>308</v>
      </c>
      <c r="Q489" t="s">
        <v>309</v>
      </c>
    </row>
    <row r="490" spans="1:17" x14ac:dyDescent="0.35">
      <c r="A490" t="s">
        <v>168</v>
      </c>
      <c r="B490" t="s">
        <v>311</v>
      </c>
      <c r="C490" t="s">
        <v>110</v>
      </c>
      <c r="D490" t="s">
        <v>204</v>
      </c>
      <c r="E490" t="s">
        <v>205</v>
      </c>
      <c r="F490" t="s">
        <v>206</v>
      </c>
      <c r="G490">
        <v>2024</v>
      </c>
      <c r="H490" t="s">
        <v>187</v>
      </c>
      <c r="I490">
        <v>1</v>
      </c>
      <c r="J490" t="s">
        <v>207</v>
      </c>
      <c r="L490" t="s">
        <v>208</v>
      </c>
      <c r="N490" t="s">
        <v>209</v>
      </c>
      <c r="P490" t="s">
        <v>312</v>
      </c>
      <c r="Q490" t="s">
        <v>313</v>
      </c>
    </row>
    <row r="491" spans="1:17" x14ac:dyDescent="0.35">
      <c r="A491" t="s">
        <v>350</v>
      </c>
      <c r="B491" t="s">
        <v>311</v>
      </c>
      <c r="C491" t="s">
        <v>110</v>
      </c>
      <c r="D491" t="s">
        <v>204</v>
      </c>
      <c r="E491" t="s">
        <v>384</v>
      </c>
      <c r="F491" t="s">
        <v>206</v>
      </c>
      <c r="G491">
        <v>2024</v>
      </c>
      <c r="H491" t="s">
        <v>174</v>
      </c>
      <c r="I491">
        <v>2</v>
      </c>
      <c r="J491" t="s">
        <v>385</v>
      </c>
      <c r="K491" t="s">
        <v>386</v>
      </c>
      <c r="L491" t="s">
        <v>366</v>
      </c>
      <c r="N491" t="s">
        <v>387</v>
      </c>
      <c r="P491" t="s">
        <v>280</v>
      </c>
      <c r="Q491" t="s">
        <v>313</v>
      </c>
    </row>
    <row r="492" spans="1:17" x14ac:dyDescent="0.35">
      <c r="A492" t="s">
        <v>638</v>
      </c>
      <c r="B492" t="s">
        <v>311</v>
      </c>
      <c r="C492" t="s">
        <v>110</v>
      </c>
      <c r="D492" t="s">
        <v>184</v>
      </c>
      <c r="E492" t="s">
        <v>694</v>
      </c>
      <c r="F492" t="s">
        <v>706</v>
      </c>
      <c r="G492" t="s">
        <v>652</v>
      </c>
      <c r="H492" t="s">
        <v>700</v>
      </c>
      <c r="I492">
        <v>3</v>
      </c>
      <c r="J492" t="s">
        <v>334</v>
      </c>
      <c r="K492" t="s">
        <v>707</v>
      </c>
      <c r="L492" t="s">
        <v>708</v>
      </c>
      <c r="M492">
        <v>7561.3769549432309</v>
      </c>
      <c r="N492" t="s">
        <v>655</v>
      </c>
      <c r="O492" t="s">
        <v>664</v>
      </c>
      <c r="P492" t="s">
        <v>312</v>
      </c>
      <c r="Q492" t="s">
        <v>313</v>
      </c>
    </row>
    <row r="493" spans="1:17" x14ac:dyDescent="0.35">
      <c r="A493" t="s">
        <v>719</v>
      </c>
      <c r="B493" t="s">
        <v>311</v>
      </c>
      <c r="C493" t="s">
        <v>110</v>
      </c>
      <c r="D493" t="s">
        <v>204</v>
      </c>
      <c r="E493" t="s">
        <v>205</v>
      </c>
      <c r="F493" t="s">
        <v>206</v>
      </c>
      <c r="G493">
        <v>2024</v>
      </c>
      <c r="H493" t="s">
        <v>187</v>
      </c>
      <c r="I493">
        <v>1</v>
      </c>
      <c r="J493" t="s">
        <v>207</v>
      </c>
      <c r="L493" t="s">
        <v>208</v>
      </c>
      <c r="N493" t="s">
        <v>209</v>
      </c>
      <c r="P493" t="s">
        <v>312</v>
      </c>
      <c r="Q493" t="s">
        <v>313</v>
      </c>
    </row>
    <row r="494" spans="1:17" x14ac:dyDescent="0.35">
      <c r="A494" t="s">
        <v>350</v>
      </c>
      <c r="B494" t="s">
        <v>311</v>
      </c>
      <c r="C494" t="s">
        <v>111</v>
      </c>
      <c r="D494" t="s">
        <v>204</v>
      </c>
      <c r="E494" t="s">
        <v>384</v>
      </c>
      <c r="F494" t="s">
        <v>206</v>
      </c>
      <c r="G494">
        <v>2022</v>
      </c>
      <c r="H494" t="s">
        <v>235</v>
      </c>
      <c r="I494">
        <v>4</v>
      </c>
      <c r="J494" t="s">
        <v>385</v>
      </c>
      <c r="K494" t="s">
        <v>399</v>
      </c>
      <c r="L494" t="s">
        <v>366</v>
      </c>
      <c r="N494" t="s">
        <v>387</v>
      </c>
      <c r="P494" t="s">
        <v>312</v>
      </c>
      <c r="Q494" t="s">
        <v>400</v>
      </c>
    </row>
    <row r="495" spans="1:17" x14ac:dyDescent="0.35">
      <c r="A495" t="s">
        <v>638</v>
      </c>
      <c r="B495" t="s">
        <v>311</v>
      </c>
      <c r="C495" t="s">
        <v>111</v>
      </c>
      <c r="D495" t="s">
        <v>184</v>
      </c>
      <c r="E495" t="s">
        <v>694</v>
      </c>
      <c r="F495" t="s">
        <v>706</v>
      </c>
      <c r="G495" t="s">
        <v>652</v>
      </c>
      <c r="H495" t="s">
        <v>700</v>
      </c>
      <c r="I495">
        <v>3</v>
      </c>
      <c r="J495" t="s">
        <v>334</v>
      </c>
      <c r="K495" t="s">
        <v>707</v>
      </c>
      <c r="L495" t="s">
        <v>708</v>
      </c>
      <c r="M495">
        <v>4665.3806181719656</v>
      </c>
      <c r="N495" t="s">
        <v>655</v>
      </c>
      <c r="O495" t="s">
        <v>664</v>
      </c>
      <c r="P495" t="s">
        <v>312</v>
      </c>
      <c r="Q495" t="s">
        <v>400</v>
      </c>
    </row>
    <row r="496" spans="1:17" x14ac:dyDescent="0.35">
      <c r="A496" t="s">
        <v>168</v>
      </c>
      <c r="B496" t="s">
        <v>77</v>
      </c>
      <c r="C496" t="s">
        <v>79</v>
      </c>
      <c r="D496" t="s">
        <v>184</v>
      </c>
      <c r="E496" t="s">
        <v>185</v>
      </c>
      <c r="G496" t="s">
        <v>201</v>
      </c>
      <c r="H496" t="s">
        <v>174</v>
      </c>
      <c r="I496">
        <v>2</v>
      </c>
      <c r="J496" t="s">
        <v>238</v>
      </c>
      <c r="K496" t="s">
        <v>239</v>
      </c>
      <c r="L496" t="s">
        <v>190</v>
      </c>
      <c r="P496" t="s">
        <v>240</v>
      </c>
      <c r="Q496" t="s">
        <v>243</v>
      </c>
    </row>
    <row r="497" spans="1:17" x14ac:dyDescent="0.35">
      <c r="A497" t="s">
        <v>638</v>
      </c>
      <c r="B497" t="s">
        <v>77</v>
      </c>
      <c r="C497" t="s">
        <v>79</v>
      </c>
      <c r="D497" t="s">
        <v>184</v>
      </c>
      <c r="E497" t="s">
        <v>665</v>
      </c>
      <c r="F497" t="s">
        <v>669</v>
      </c>
      <c r="G497" t="s">
        <v>688</v>
      </c>
      <c r="H497" t="s">
        <v>211</v>
      </c>
      <c r="I497">
        <v>3</v>
      </c>
      <c r="J497" t="s">
        <v>689</v>
      </c>
      <c r="K497" t="s">
        <v>690</v>
      </c>
      <c r="L497" t="s">
        <v>691</v>
      </c>
      <c r="M497">
        <v>45341.527730833492</v>
      </c>
      <c r="N497" t="s">
        <v>692</v>
      </c>
      <c r="O497" t="s">
        <v>693</v>
      </c>
      <c r="P497" t="s">
        <v>240</v>
      </c>
      <c r="Q497" t="s">
        <v>243</v>
      </c>
    </row>
    <row r="498" spans="1:17" x14ac:dyDescent="0.35">
      <c r="A498" t="s">
        <v>719</v>
      </c>
      <c r="B498" t="s">
        <v>77</v>
      </c>
      <c r="C498" t="s">
        <v>79</v>
      </c>
      <c r="D498" t="s">
        <v>184</v>
      </c>
      <c r="E498" t="s">
        <v>185</v>
      </c>
      <c r="G498" t="s">
        <v>201</v>
      </c>
      <c r="H498" t="s">
        <v>174</v>
      </c>
      <c r="I498">
        <v>2</v>
      </c>
      <c r="J498" t="s">
        <v>238</v>
      </c>
      <c r="K498" t="s">
        <v>239</v>
      </c>
      <c r="L498" t="s">
        <v>190</v>
      </c>
      <c r="P498" t="s">
        <v>240</v>
      </c>
      <c r="Q498" t="s">
        <v>243</v>
      </c>
    </row>
    <row r="499" spans="1:17" x14ac:dyDescent="0.35">
      <c r="A499" t="s">
        <v>638</v>
      </c>
      <c r="B499" t="s">
        <v>330</v>
      </c>
      <c r="C499" t="s">
        <v>68</v>
      </c>
      <c r="D499" t="s">
        <v>184</v>
      </c>
      <c r="E499" t="s">
        <v>684</v>
      </c>
      <c r="F499" t="s">
        <v>685</v>
      </c>
      <c r="G499" t="s">
        <v>686</v>
      </c>
      <c r="H499" t="s">
        <v>211</v>
      </c>
      <c r="I499">
        <v>3</v>
      </c>
      <c r="J499" t="s">
        <v>657</v>
      </c>
      <c r="K499" t="s">
        <v>678</v>
      </c>
      <c r="L499" t="s">
        <v>679</v>
      </c>
      <c r="M499">
        <v>11238.317895686851</v>
      </c>
      <c r="N499" t="s">
        <v>655</v>
      </c>
      <c r="O499" t="s">
        <v>680</v>
      </c>
      <c r="P499" t="s">
        <v>331</v>
      </c>
      <c r="Q499" t="s">
        <v>687</v>
      </c>
    </row>
    <row r="500" spans="1:17" x14ac:dyDescent="0.35">
      <c r="A500" t="s">
        <v>719</v>
      </c>
      <c r="B500" t="s">
        <v>330</v>
      </c>
      <c r="C500" t="s">
        <v>68</v>
      </c>
      <c r="D500" t="s">
        <v>184</v>
      </c>
      <c r="E500" t="s">
        <v>665</v>
      </c>
      <c r="F500" t="s">
        <v>669</v>
      </c>
      <c r="G500" t="s">
        <v>677</v>
      </c>
      <c r="H500" t="s">
        <v>211</v>
      </c>
      <c r="I500">
        <v>3</v>
      </c>
      <c r="J500" t="s">
        <v>657</v>
      </c>
      <c r="K500" t="s">
        <v>678</v>
      </c>
      <c r="L500" t="s">
        <v>679</v>
      </c>
      <c r="M500">
        <v>11238.317895686851</v>
      </c>
      <c r="N500" t="s">
        <v>655</v>
      </c>
      <c r="O500" t="s">
        <v>680</v>
      </c>
      <c r="P500" t="s">
        <v>331</v>
      </c>
      <c r="Q500" t="s">
        <v>687</v>
      </c>
    </row>
    <row r="501" spans="1:17" x14ac:dyDescent="0.35">
      <c r="A501" t="s">
        <v>168</v>
      </c>
      <c r="B501" t="s">
        <v>244</v>
      </c>
      <c r="C501" t="s">
        <v>80</v>
      </c>
      <c r="D501" t="s">
        <v>204</v>
      </c>
      <c r="E501" t="s">
        <v>205</v>
      </c>
      <c r="F501" t="s">
        <v>206</v>
      </c>
      <c r="G501">
        <v>2024</v>
      </c>
      <c r="H501" t="s">
        <v>789</v>
      </c>
      <c r="I501">
        <v>3</v>
      </c>
      <c r="J501" t="s">
        <v>207</v>
      </c>
      <c r="L501" t="s">
        <v>208</v>
      </c>
      <c r="N501" t="s">
        <v>209</v>
      </c>
      <c r="P501" t="s">
        <v>245</v>
      </c>
      <c r="Q501" t="s">
        <v>252</v>
      </c>
    </row>
    <row r="502" spans="1:17" x14ac:dyDescent="0.35">
      <c r="A502" t="s">
        <v>168</v>
      </c>
      <c r="B502" t="s">
        <v>244</v>
      </c>
      <c r="C502" t="s">
        <v>80</v>
      </c>
      <c r="D502" t="s">
        <v>204</v>
      </c>
      <c r="E502" t="s">
        <v>205</v>
      </c>
      <c r="F502" t="s">
        <v>206</v>
      </c>
      <c r="G502">
        <v>2025</v>
      </c>
      <c r="H502" t="s">
        <v>789</v>
      </c>
      <c r="I502">
        <v>3</v>
      </c>
      <c r="J502" t="s">
        <v>207</v>
      </c>
      <c r="L502" t="s">
        <v>208</v>
      </c>
      <c r="N502" t="s">
        <v>209</v>
      </c>
      <c r="P502" t="s">
        <v>245</v>
      </c>
      <c r="Q502" t="s">
        <v>252</v>
      </c>
    </row>
    <row r="503" spans="1:17" x14ac:dyDescent="0.35">
      <c r="A503" t="s">
        <v>168</v>
      </c>
      <c r="B503" t="s">
        <v>244</v>
      </c>
      <c r="C503" t="s">
        <v>80</v>
      </c>
      <c r="D503" t="s">
        <v>184</v>
      </c>
      <c r="E503" t="s">
        <v>185</v>
      </c>
      <c r="G503" t="s">
        <v>201</v>
      </c>
      <c r="H503" t="s">
        <v>235</v>
      </c>
      <c r="I503">
        <v>4</v>
      </c>
      <c r="J503" t="s">
        <v>253</v>
      </c>
      <c r="K503" t="s">
        <v>222</v>
      </c>
      <c r="L503" t="s">
        <v>190</v>
      </c>
      <c r="M503" t="s">
        <v>254</v>
      </c>
      <c r="P503" t="s">
        <v>245</v>
      </c>
      <c r="Q503" t="s">
        <v>252</v>
      </c>
    </row>
    <row r="504" spans="1:17" x14ac:dyDescent="0.35">
      <c r="A504" t="s">
        <v>350</v>
      </c>
      <c r="B504" t="s">
        <v>244</v>
      </c>
      <c r="C504" t="s">
        <v>80</v>
      </c>
      <c r="D504" t="s">
        <v>204</v>
      </c>
      <c r="E504" t="s">
        <v>384</v>
      </c>
      <c r="F504" t="s">
        <v>206</v>
      </c>
      <c r="G504">
        <v>2024</v>
      </c>
      <c r="H504" t="s">
        <v>187</v>
      </c>
      <c r="I504">
        <v>1</v>
      </c>
      <c r="J504" t="s">
        <v>385</v>
      </c>
      <c r="K504" t="s">
        <v>416</v>
      </c>
      <c r="N504" t="s">
        <v>387</v>
      </c>
      <c r="P504" t="s">
        <v>245</v>
      </c>
      <c r="Q504" t="s">
        <v>252</v>
      </c>
    </row>
    <row r="505" spans="1:17" x14ac:dyDescent="0.35">
      <c r="A505" t="s">
        <v>350</v>
      </c>
      <c r="B505" t="s">
        <v>244</v>
      </c>
      <c r="C505" t="s">
        <v>80</v>
      </c>
      <c r="D505" t="s">
        <v>204</v>
      </c>
      <c r="E505" t="s">
        <v>384</v>
      </c>
      <c r="F505" t="s">
        <v>206</v>
      </c>
      <c r="G505">
        <v>2025</v>
      </c>
      <c r="H505" t="s">
        <v>187</v>
      </c>
      <c r="I505">
        <v>1</v>
      </c>
      <c r="J505" t="s">
        <v>385</v>
      </c>
      <c r="K505" t="s">
        <v>386</v>
      </c>
      <c r="L505" t="s">
        <v>366</v>
      </c>
      <c r="N505" t="s">
        <v>387</v>
      </c>
      <c r="P505" t="s">
        <v>245</v>
      </c>
      <c r="Q505" t="s">
        <v>252</v>
      </c>
    </row>
    <row r="506" spans="1:17" x14ac:dyDescent="0.35">
      <c r="A506" t="s">
        <v>638</v>
      </c>
      <c r="B506" t="s">
        <v>244</v>
      </c>
      <c r="C506" t="s">
        <v>80</v>
      </c>
      <c r="D506" t="s">
        <v>184</v>
      </c>
      <c r="E506" t="s">
        <v>694</v>
      </c>
      <c r="F506" t="s">
        <v>695</v>
      </c>
      <c r="G506" t="s">
        <v>688</v>
      </c>
      <c r="H506" t="s">
        <v>211</v>
      </c>
      <c r="I506">
        <v>3</v>
      </c>
      <c r="J506" t="s">
        <v>689</v>
      </c>
      <c r="K506" t="s">
        <v>696</v>
      </c>
      <c r="L506" t="s">
        <v>697</v>
      </c>
      <c r="M506">
        <v>110838.0028779407</v>
      </c>
      <c r="N506" t="s">
        <v>655</v>
      </c>
      <c r="O506" t="s">
        <v>656</v>
      </c>
      <c r="P506" t="s">
        <v>245</v>
      </c>
      <c r="Q506" t="s">
        <v>252</v>
      </c>
    </row>
    <row r="507" spans="1:17" x14ac:dyDescent="0.35">
      <c r="A507" t="s">
        <v>719</v>
      </c>
      <c r="B507" t="s">
        <v>244</v>
      </c>
      <c r="C507" t="s">
        <v>80</v>
      </c>
      <c r="D507" t="s">
        <v>171</v>
      </c>
      <c r="E507" t="s">
        <v>122</v>
      </c>
      <c r="F507" t="s">
        <v>171</v>
      </c>
      <c r="G507" t="s">
        <v>720</v>
      </c>
      <c r="H507" t="s">
        <v>729</v>
      </c>
      <c r="I507">
        <v>3</v>
      </c>
      <c r="J507" t="s">
        <v>238</v>
      </c>
      <c r="K507" t="s">
        <v>722</v>
      </c>
      <c r="L507" t="s">
        <v>728</v>
      </c>
      <c r="N507" t="s">
        <v>724</v>
      </c>
    </row>
    <row r="508" spans="1:17" x14ac:dyDescent="0.35">
      <c r="A508" t="s">
        <v>719</v>
      </c>
      <c r="B508" t="s">
        <v>244</v>
      </c>
      <c r="C508" t="s">
        <v>80</v>
      </c>
      <c r="D508" t="s">
        <v>204</v>
      </c>
      <c r="E508" t="s">
        <v>205</v>
      </c>
      <c r="F508" t="s">
        <v>206</v>
      </c>
      <c r="G508">
        <v>2024</v>
      </c>
      <c r="H508" t="s">
        <v>789</v>
      </c>
      <c r="I508">
        <v>3</v>
      </c>
      <c r="J508" t="s">
        <v>207</v>
      </c>
      <c r="L508" t="s">
        <v>208</v>
      </c>
      <c r="N508" t="s">
        <v>209</v>
      </c>
      <c r="P508" t="s">
        <v>245</v>
      </c>
      <c r="Q508" t="s">
        <v>252</v>
      </c>
    </row>
    <row r="509" spans="1:17" x14ac:dyDescent="0.35">
      <c r="A509" t="s">
        <v>719</v>
      </c>
      <c r="B509" t="s">
        <v>244</v>
      </c>
      <c r="C509" t="s">
        <v>80</v>
      </c>
      <c r="D509" t="s">
        <v>204</v>
      </c>
      <c r="E509" t="s">
        <v>205</v>
      </c>
      <c r="F509" t="s">
        <v>206</v>
      </c>
      <c r="G509">
        <v>2025</v>
      </c>
      <c r="H509" t="s">
        <v>789</v>
      </c>
      <c r="I509">
        <v>3</v>
      </c>
      <c r="J509" t="s">
        <v>207</v>
      </c>
      <c r="L509" t="s">
        <v>208</v>
      </c>
      <c r="N509" t="s">
        <v>209</v>
      </c>
      <c r="P509" t="s">
        <v>245</v>
      </c>
      <c r="Q509" t="s">
        <v>252</v>
      </c>
    </row>
    <row r="510" spans="1:17" x14ac:dyDescent="0.35">
      <c r="A510" t="s">
        <v>719</v>
      </c>
      <c r="B510" t="s">
        <v>244</v>
      </c>
      <c r="C510" t="s">
        <v>80</v>
      </c>
      <c r="D510" t="s">
        <v>184</v>
      </c>
      <c r="E510" t="s">
        <v>185</v>
      </c>
      <c r="G510" t="s">
        <v>201</v>
      </c>
      <c r="H510" t="s">
        <v>235</v>
      </c>
      <c r="I510">
        <v>4</v>
      </c>
      <c r="J510" t="s">
        <v>253</v>
      </c>
      <c r="K510" t="s">
        <v>222</v>
      </c>
      <c r="L510" t="s">
        <v>190</v>
      </c>
      <c r="M510" t="s">
        <v>254</v>
      </c>
      <c r="P510" t="s">
        <v>245</v>
      </c>
      <c r="Q510" t="s">
        <v>252</v>
      </c>
    </row>
    <row r="1163" spans="1:17" x14ac:dyDescent="0.35">
      <c r="A1163" t="s">
        <v>546</v>
      </c>
      <c r="B1163" t="s">
        <v>330</v>
      </c>
      <c r="C1163" t="s">
        <v>68</v>
      </c>
      <c r="D1163" t="s">
        <v>184</v>
      </c>
      <c r="E1163" t="s">
        <v>564</v>
      </c>
      <c r="F1163" t="s">
        <v>565</v>
      </c>
      <c r="G1163" t="s">
        <v>566</v>
      </c>
      <c r="H1163" t="s">
        <v>174</v>
      </c>
      <c r="I1163">
        <v>2</v>
      </c>
      <c r="J1163" t="s">
        <v>549</v>
      </c>
      <c r="K1163" t="s">
        <v>567</v>
      </c>
      <c r="L1163" t="s">
        <v>568</v>
      </c>
      <c r="M1163">
        <v>7325</v>
      </c>
      <c r="N1163" t="s">
        <v>569</v>
      </c>
      <c r="O1163" t="s">
        <v>570</v>
      </c>
      <c r="P1163" t="s">
        <v>331</v>
      </c>
      <c r="Q1163" t="s">
        <v>332</v>
      </c>
    </row>
    <row r="1164" spans="1:17" x14ac:dyDescent="0.35">
      <c r="A1164" t="s">
        <v>546</v>
      </c>
      <c r="B1164" t="s">
        <v>279</v>
      </c>
      <c r="C1164" t="s">
        <v>50</v>
      </c>
      <c r="D1164" t="s">
        <v>204</v>
      </c>
      <c r="E1164" t="s">
        <v>587</v>
      </c>
      <c r="F1164" t="s">
        <v>588</v>
      </c>
      <c r="G1164" t="s">
        <v>589</v>
      </c>
      <c r="H1164" t="s">
        <v>789</v>
      </c>
      <c r="I1164">
        <v>3</v>
      </c>
      <c r="J1164" t="s">
        <v>590</v>
      </c>
      <c r="K1164" t="s">
        <v>591</v>
      </c>
      <c r="L1164" t="s">
        <v>592</v>
      </c>
      <c r="M1164" t="s">
        <v>593</v>
      </c>
      <c r="N1164" t="s">
        <v>594</v>
      </c>
      <c r="O1164" t="s">
        <v>595</v>
      </c>
      <c r="P1164" t="s">
        <v>280</v>
      </c>
      <c r="Q1164" t="s">
        <v>596</v>
      </c>
    </row>
    <row r="1165" spans="1:17" x14ac:dyDescent="0.35">
      <c r="A1165" t="s">
        <v>350</v>
      </c>
      <c r="C1165" t="s">
        <v>40</v>
      </c>
      <c r="D1165" t="s">
        <v>204</v>
      </c>
      <c r="E1165" t="s">
        <v>493</v>
      </c>
      <c r="F1165" t="s">
        <v>529</v>
      </c>
      <c r="G1165" t="s">
        <v>530</v>
      </c>
      <c r="H1165" t="s">
        <v>235</v>
      </c>
      <c r="I1165">
        <v>4</v>
      </c>
      <c r="J1165" t="s">
        <v>531</v>
      </c>
      <c r="K1165" t="s">
        <v>532</v>
      </c>
      <c r="L1165" t="s">
        <v>533</v>
      </c>
      <c r="M1165" t="s">
        <v>534</v>
      </c>
      <c r="N1165" t="s">
        <v>535</v>
      </c>
      <c r="O1165" t="s">
        <v>520</v>
      </c>
    </row>
    <row r="1166" spans="1:17" x14ac:dyDescent="0.35">
      <c r="A1166" t="s">
        <v>350</v>
      </c>
      <c r="C1166" t="s">
        <v>41</v>
      </c>
      <c r="D1166" t="s">
        <v>171</v>
      </c>
      <c r="E1166" t="s">
        <v>500</v>
      </c>
      <c r="F1166" t="s">
        <v>501</v>
      </c>
      <c r="G1166" t="s">
        <v>502</v>
      </c>
      <c r="H1166" t="s">
        <v>495</v>
      </c>
      <c r="I1166">
        <v>3</v>
      </c>
      <c r="J1166" t="s">
        <v>503</v>
      </c>
      <c r="K1166" t="s">
        <v>504</v>
      </c>
      <c r="L1166" t="s">
        <v>505</v>
      </c>
      <c r="M1166" t="s">
        <v>506</v>
      </c>
      <c r="N1166" t="s">
        <v>507</v>
      </c>
    </row>
    <row r="1167" spans="1:17" x14ac:dyDescent="0.35">
      <c r="A1167" t="s">
        <v>350</v>
      </c>
      <c r="C1167" t="s">
        <v>40</v>
      </c>
      <c r="D1167" t="s">
        <v>171</v>
      </c>
      <c r="E1167" t="s">
        <v>500</v>
      </c>
      <c r="F1167" t="s">
        <v>501</v>
      </c>
      <c r="G1167" t="s">
        <v>502</v>
      </c>
      <c r="H1167" t="s">
        <v>495</v>
      </c>
      <c r="I1167">
        <v>3</v>
      </c>
      <c r="J1167" t="s">
        <v>503</v>
      </c>
      <c r="K1167" t="s">
        <v>504</v>
      </c>
      <c r="L1167" t="s">
        <v>505</v>
      </c>
      <c r="M1167" t="s">
        <v>506</v>
      </c>
      <c r="N1167" t="s">
        <v>507</v>
      </c>
    </row>
    <row r="1168" spans="1:17" x14ac:dyDescent="0.35">
      <c r="A1168" t="s">
        <v>546</v>
      </c>
      <c r="B1168" t="s">
        <v>314</v>
      </c>
      <c r="C1168" t="s">
        <v>113</v>
      </c>
      <c r="D1168" t="s">
        <v>204</v>
      </c>
      <c r="E1168" t="s">
        <v>603</v>
      </c>
      <c r="F1168" t="s">
        <v>597</v>
      </c>
      <c r="G1168" t="s">
        <v>604</v>
      </c>
      <c r="H1168" t="s">
        <v>789</v>
      </c>
      <c r="I1168">
        <v>3</v>
      </c>
      <c r="J1168" t="s">
        <v>599</v>
      </c>
      <c r="K1168" t="s">
        <v>600</v>
      </c>
      <c r="L1168" t="s">
        <v>551</v>
      </c>
      <c r="M1168" t="s">
        <v>605</v>
      </c>
      <c r="N1168" t="s">
        <v>594</v>
      </c>
      <c r="O1168" t="s">
        <v>606</v>
      </c>
      <c r="P1168" t="s">
        <v>315</v>
      </c>
      <c r="Q1168" t="s">
        <v>607</v>
      </c>
    </row>
    <row r="1169" spans="1:17" x14ac:dyDescent="0.35">
      <c r="A1169" t="s">
        <v>546</v>
      </c>
      <c r="B1169" t="s">
        <v>314</v>
      </c>
      <c r="C1169" t="s">
        <v>52</v>
      </c>
      <c r="D1169" t="s">
        <v>204</v>
      </c>
      <c r="E1169" t="s">
        <v>603</v>
      </c>
      <c r="F1169" t="s">
        <v>597</v>
      </c>
      <c r="G1169" t="s">
        <v>604</v>
      </c>
      <c r="H1169" t="s">
        <v>789</v>
      </c>
      <c r="I1169">
        <v>3</v>
      </c>
      <c r="J1169" t="s">
        <v>599</v>
      </c>
      <c r="K1169" t="s">
        <v>600</v>
      </c>
      <c r="L1169" t="s">
        <v>551</v>
      </c>
      <c r="M1169" t="s">
        <v>605</v>
      </c>
      <c r="N1169" t="s">
        <v>594</v>
      </c>
      <c r="O1169" t="s">
        <v>606</v>
      </c>
      <c r="P1169" t="s">
        <v>315</v>
      </c>
      <c r="Q1169" t="s">
        <v>607</v>
      </c>
    </row>
  </sheetData>
  <pageMargins left="0.7" right="0.7" top="0.75" bottom="0.75" header="0.3" footer="0.3"/>
  <drawing r:id="rId4"/>
  <tableParts count="1">
    <tablePart r:id="rId5"/>
  </tableParts>
  <extLst>
    <ext xmlns:x15="http://schemas.microsoft.com/office/spreadsheetml/2010/11/main" uri="{3A4CF648-6AED-40f4-86FF-DC5316D8AED3}">
      <x14:slicerList xmlns:x14="http://schemas.microsoft.com/office/spreadsheetml/2009/9/main">
        <x14:slicer r:id="rId6"/>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8646-7C35-49BD-B72A-43F3DA4ED856}">
  <dimension ref="A3:D18"/>
  <sheetViews>
    <sheetView workbookViewId="0">
      <selection activeCell="E2" sqref="E2"/>
    </sheetView>
  </sheetViews>
  <sheetFormatPr baseColWidth="10" defaultRowHeight="14.5" x14ac:dyDescent="0.35"/>
  <cols>
    <col min="1" max="1" width="24.90625" bestFit="1" customWidth="1"/>
    <col min="2" max="2" width="29.81640625" customWidth="1"/>
    <col min="3" max="3" width="24.54296875" customWidth="1"/>
    <col min="4" max="4" width="30.1796875" customWidth="1"/>
  </cols>
  <sheetData>
    <row r="3" spans="1:4" x14ac:dyDescent="0.35">
      <c r="A3" s="64" t="s">
        <v>147</v>
      </c>
      <c r="B3" s="64"/>
      <c r="C3" s="64"/>
      <c r="D3" s="64"/>
    </row>
    <row r="6" spans="1:4" x14ac:dyDescent="0.35">
      <c r="A6" t="s">
        <v>758</v>
      </c>
    </row>
    <row r="7" spans="1:4" ht="24.5" customHeight="1" x14ac:dyDescent="0.35">
      <c r="C7" s="24" t="s">
        <v>134</v>
      </c>
      <c r="D7" s="24"/>
    </row>
    <row r="8" spans="1:4" x14ac:dyDescent="0.35">
      <c r="A8" s="25" t="s">
        <v>132</v>
      </c>
      <c r="B8" s="26" t="s">
        <v>133</v>
      </c>
      <c r="C8" s="27" t="s">
        <v>135</v>
      </c>
      <c r="D8" s="28" t="s">
        <v>136</v>
      </c>
    </row>
    <row r="9" spans="1:4" x14ac:dyDescent="0.35">
      <c r="A9" s="29"/>
      <c r="B9" s="30" t="s">
        <v>137</v>
      </c>
      <c r="C9" s="7"/>
      <c r="D9" s="8" t="s">
        <v>148</v>
      </c>
    </row>
    <row r="10" spans="1:4" x14ac:dyDescent="0.35">
      <c r="A10" s="29"/>
      <c r="B10" s="30" t="s">
        <v>138</v>
      </c>
      <c r="C10" s="7"/>
      <c r="D10" s="8" t="s">
        <v>148</v>
      </c>
    </row>
    <row r="11" spans="1:4" x14ac:dyDescent="0.35">
      <c r="A11" s="29"/>
      <c r="B11" s="30" t="s">
        <v>139</v>
      </c>
      <c r="C11" s="7"/>
      <c r="D11" s="8" t="s">
        <v>148</v>
      </c>
    </row>
    <row r="12" spans="1:4" x14ac:dyDescent="0.35">
      <c r="A12" s="29"/>
      <c r="B12" s="30" t="s">
        <v>140</v>
      </c>
      <c r="C12" s="7"/>
      <c r="D12" s="8" t="s">
        <v>148</v>
      </c>
    </row>
    <row r="13" spans="1:4" x14ac:dyDescent="0.35">
      <c r="A13" s="29"/>
      <c r="B13" s="30" t="s">
        <v>141</v>
      </c>
      <c r="C13" s="7"/>
      <c r="D13" s="8" t="s">
        <v>148</v>
      </c>
    </row>
    <row r="14" spans="1:4" x14ac:dyDescent="0.35">
      <c r="A14" s="29"/>
      <c r="B14" s="30" t="s">
        <v>142</v>
      </c>
      <c r="C14" s="7"/>
      <c r="D14" s="8" t="s">
        <v>148</v>
      </c>
    </row>
    <row r="15" spans="1:4" x14ac:dyDescent="0.35">
      <c r="A15" s="34"/>
      <c r="B15" s="30" t="s">
        <v>143</v>
      </c>
      <c r="C15" s="7"/>
      <c r="D15" s="8" t="s">
        <v>148</v>
      </c>
    </row>
    <row r="16" spans="1:4" x14ac:dyDescent="0.35">
      <c r="A16" s="34"/>
      <c r="B16" s="30" t="s">
        <v>144</v>
      </c>
      <c r="C16" s="7"/>
      <c r="D16" s="8" t="s">
        <v>148</v>
      </c>
    </row>
    <row r="17" spans="1:4" x14ac:dyDescent="0.35">
      <c r="A17" s="29"/>
      <c r="B17" s="30" t="s">
        <v>145</v>
      </c>
      <c r="C17" s="7"/>
      <c r="D17" s="8" t="s">
        <v>149</v>
      </c>
    </row>
    <row r="18" spans="1:4" x14ac:dyDescent="0.35">
      <c r="A18" s="31"/>
      <c r="B18" s="32" t="s">
        <v>146</v>
      </c>
      <c r="C18" s="11"/>
      <c r="D18" s="12"/>
    </row>
  </sheetData>
  <mergeCells count="1">
    <mergeCell ref="A3:D3"/>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dimension ref="A1:AG75"/>
  <sheetViews>
    <sheetView tabSelected="1" zoomScale="90" workbookViewId="0">
      <pane xSplit="2" ySplit="5" topLeftCell="C6" activePane="bottomRight" state="frozen"/>
      <selection pane="topRight"/>
      <selection pane="bottomLeft"/>
      <selection pane="bottomRight" activeCell="C6" sqref="C6"/>
    </sheetView>
  </sheetViews>
  <sheetFormatPr baseColWidth="10" defaultRowHeight="14.5"/>
  <cols>
    <col min="1" max="1" width="16" customWidth="1"/>
    <col min="2" max="2" width="20" customWidth="1"/>
    <col min="3" max="3" width="11" customWidth="1"/>
    <col min="4" max="4" width="12" customWidth="1"/>
    <col min="5" max="5" width="20" customWidth="1"/>
    <col min="6" max="6" width="12" customWidth="1"/>
    <col min="7" max="7" width="11" customWidth="1"/>
    <col min="8" max="8" width="12" customWidth="1"/>
    <col min="9" max="9" width="11" customWidth="1"/>
    <col min="10" max="10" width="11" customWidth="1"/>
    <col min="11" max="11" width="11" customWidth="1"/>
    <col min="12" max="12" width="11" customWidth="1"/>
    <col min="13" max="13" width="11" customWidth="1"/>
    <col min="14" max="14" width="11" customWidth="1"/>
    <col min="15" max="15" width="11" customWidth="1"/>
    <col min="16" max="16" width="11" customWidth="1"/>
    <col min="17" max="17" width="11" customWidth="1"/>
    <col min="18" max="18" width="11" customWidth="1"/>
    <col min="19" max="19" width="11" customWidth="1"/>
    <col min="20" max="20" width="11" customWidth="1"/>
    <col min="21" max="21" width="11" customWidth="1"/>
    <col min="22" max="22" width="11" customWidth="1"/>
    <col min="23" max="23" width="11" customWidth="1"/>
    <col min="24" max="24" width="11" customWidth="1"/>
    <col min="25" max="25" width="11" customWidth="1"/>
    <col min="26" max="26" width="11" customWidth="1"/>
    <col min="27" max="27" width="11" customWidth="1"/>
    <col min="28" max="28" width="11" customWidth="1"/>
    <col min="29" max="29" width="11" customWidth="1"/>
    <col min="30" max="30" width="11" customWidth="1"/>
    <col min="31" max="31" width="12" customWidth="1"/>
    <col min="32" max="32" width="11" customWidth="1"/>
    <col min="33" max="33" width="70" customWidth="1"/>
  </cols>
  <sheetData>
    <row r="1">
      <c r="A1" t="inlineStr" s="66">
        <is>
          <t xml:space="preserve">Indice de risque sécheresse par département — données secondaires 2024–2026 (CH/IPC, FAO ASI et biomasse GeoSahel détendanciés)</t>
        </is>
      </c>
    </row>
    <row r="2" ht="30" customHeight="1">
      <c r="A2" t="inlineStr" s="71">
        <is>
          <t xml:space="preserve">Paramètres (modifiables) :</t>
        </is>
      </c>
      <c r="C2" t="inlineStr" s="71">
        <is>
          <t xml:space="preserve">Poids CH</t>
        </is>
      </c>
      <c r="D2" t="inlineStr" s="71">
        <is>
          <t xml:space="preserve">Poids ASI</t>
        </is>
      </c>
      <c r="E2" t="inlineStr" s="71">
        <is>
          <t xml:space="preserve">Poids biomasse</t>
        </is>
      </c>
      <c r="G2" t="inlineStr" s="71">
        <is>
          <t xml:space="preserve">CH : score 0 si Ph3+ ≤ (%)</t>
        </is>
      </c>
      <c r="H2" t="inlineStr" s="71">
        <is>
          <t xml:space="preserve">CH : score 1 si Ph3+ ≥ (%)</t>
        </is>
      </c>
      <c r="I2" t="inlineStr" s="71">
        <is>
          <t xml:space="preserve">ASI détend. : score 1 si ≥ (%)</t>
        </is>
      </c>
      <c r="J2" t="inlineStr" s="71">
        <is>
          <t xml:space="preserve">Biomasse détend. : score 1 si ≤ (% tendance)</t>
        </is>
      </c>
      <c r="K2" t="inlineStr" s="71">
        <is>
          <t xml:space="preserve">Seuil Indicateur_Sécheresse</t>
        </is>
      </c>
    </row>
    <row r="3">
      <c r="C3" s="70">
        <v>0.4</v>
      </c>
      <c r="D3" s="70">
        <v>0.3</v>
      </c>
      <c r="E3" s="70">
        <v>0.3</v>
      </c>
      <c r="G3" s="70">
        <v>10</v>
      </c>
      <c r="H3" s="70">
        <v>40</v>
      </c>
      <c r="I3" s="70">
        <v>40</v>
      </c>
      <c r="J3" s="70">
        <v>50</v>
      </c>
      <c r="K3" s="70">
        <v>0.5</v>
      </c>
    </row>
    <row r="4">
      <c r="A4" t="inlineStr" s="73">
        <is>
          <t xml:space="preserve">Méthode, sources et limites : https://ocha-dap.github.io/ds-aa-tcd-drought/hnrp_2027_secheresse/ — construit le 2026-09-04 (OCHA CHD Data Science). Scores : 0 = pas de signal, 1 = signal maximal ; indice = moyenne pondérée des scores disponibles. Zone saharienne : ASI/biomasse non applicables (scores aléa = 0). ASI et biomasse sont corrigés de leur tendance 1999–2024 ; les valeurs brutes figurent à côté. Vide = non disponible.</t>
        </is>
      </c>
    </row>
    <row r="5" ht="78" customHeight="1">
      <c r="A5" t="inlineStr" s="65">
        <is>
          <t xml:space="preserve">Province</t>
        </is>
      </c>
      <c r="B5" t="inlineStr" s="65">
        <is>
          <t xml:space="preserve">Département</t>
        </is>
      </c>
      <c r="C5" t="inlineStr" s="65">
        <is>
          <t xml:space="preserve">P-code (COD)</t>
        </is>
      </c>
      <c r="D5" t="inlineStr" s="65">
        <is>
          <t xml:space="preserve">P-code (fichier HNRP)</t>
        </is>
      </c>
      <c r="E5" t="inlineStr" s="65">
        <is>
          <t xml:space="preserve">Nom (fichier HNRP / Recap)</t>
        </is>
      </c>
      <c r="F5" t="inlineStr" s="65">
        <is>
          <t xml:space="preserve">Zone AA sécheresse (cadre CERF 2025)</t>
        </is>
      </c>
      <c r="G5" t="inlineStr" s="65">
        <is>
          <t xml:space="preserve">Zone saharienne</t>
        </is>
      </c>
      <c r="H5" t="inlineStr" s="65">
        <is>
          <t xml:space="preserve">Population (CH 2026)</t>
        </is>
      </c>
      <c r="I5" t="inlineStr" s="65">
        <is>
          <t xml:space="preserve">CH Ph3+ (%) courant mars–mai 2026</t>
        </is>
      </c>
      <c r="J5" t="inlineStr" s="65">
        <is>
          <t xml:space="preserve">CH Ph3+ (%) projeté juin–août 2026</t>
        </is>
      </c>
      <c r="K5" t="inlineStr" s="65">
        <is>
          <t xml:space="preserve">CH Ph3+ (pers.) projeté juin–août 2026</t>
        </is>
      </c>
      <c r="L5" t="inlineStr" s="65">
        <is>
          <t xml:space="preserve">CH Ph3+ (%) max 2024–2026 (8 analyses)</t>
        </is>
      </c>
      <c r="M5" t="inlineStr" s="65">
        <is>
          <t xml:space="preserve">CH phase zone max 2024–2026</t>
        </is>
      </c>
      <c r="N5" t="inlineStr" s="65">
        <is>
          <t xml:space="preserve">Score CH (0–1)</t>
        </is>
      </c>
      <c r="O5" t="inlineStr" s="65">
        <is>
          <t xml:space="preserve">ASI détendancié 2024 (% cultures stressées)</t>
        </is>
      </c>
      <c r="P5" t="inlineStr" s="65">
        <is>
          <t xml:space="preserve">ASI détendancié 2025 (%)</t>
        </is>
      </c>
      <c r="Q5" t="inlineStr" s="65">
        <is>
          <t xml:space="preserve">ASI détendancié 2026 à date (%)</t>
        </is>
      </c>
      <c r="R5" t="inlineStr" s="65">
        <is>
          <t xml:space="preserve">ASI détendancié max 2024–2026</t>
        </is>
      </c>
      <c r="S5" t="inlineStr" s="65">
        <is>
          <t xml:space="preserve">Score ASI (0–1)</t>
        </is>
      </c>
      <c r="T5" t="inlineStr" s="65">
        <is>
          <t xml:space="preserve">ASI brut max 2024–2026 (avant correction)</t>
        </is>
      </c>
      <c r="U5" t="inlineStr" s="65">
        <is>
          <t xml:space="preserve">Tendance ASI 1999–2024 (points/an)</t>
        </is>
      </c>
      <c r="V5" t="inlineStr" s="65">
        <is>
          <t xml:space="preserve">Biomasse détendanciée 2024 (% de la tendance)</t>
        </is>
      </c>
      <c r="W5" t="inlineStr" s="65">
        <is>
          <t xml:space="preserve">Biomasse détendanciée 2025 (%)</t>
        </is>
      </c>
      <c r="X5" t="inlineStr" s="65">
        <is>
          <t xml:space="preserve">Biomasse détendanciée 2026 à date (%)</t>
        </is>
      </c>
      <c r="Y5" t="inlineStr" s="65">
        <is>
          <t xml:space="preserve">Biomasse détendanciée min 2024–2026</t>
        </is>
      </c>
      <c r="Z5" t="inlineStr" s="65">
        <is>
          <t xml:space="preserve">Score biomasse (0–1)</t>
        </is>
      </c>
      <c r="AA5" t="inlineStr" s="65">
        <is>
          <t xml:space="preserve">Biomasse brute min 2024–2026 (% moy. 1999–2024)</t>
        </is>
      </c>
      <c r="AB5" t="inlineStr" s="65">
        <is>
          <t xml:space="preserve">Tendance biomasse 1999–2024 (% de la moy./an)</t>
        </is>
      </c>
      <c r="AC5" t="inlineStr" s="65">
        <is>
          <t xml:space="preserve">INDICE SÉCHERESSE (0–1)</t>
        </is>
      </c>
      <c r="AD5" t="inlineStr" s="65">
        <is>
          <t xml:space="preserve">Rang (1 = priorité max.)</t>
        </is>
      </c>
      <c r="AE5" t="inlineStr" s="65">
        <is>
          <t xml:space="preserve">Catégorie</t>
        </is>
      </c>
      <c r="AF5" t="inlineStr" s="65">
        <is>
          <t xml:space="preserve">Indicateur_Sécheresse (1 si indice ≥ seuil)</t>
        </is>
      </c>
      <c r="AG5" t="inlineStr" s="65">
        <is>
          <t xml:space="preserve">Notes</t>
        </is>
      </c>
    </row>
    <row r="6">
      <c r="A6" t="inlineStr">
        <is>
          <t xml:space="preserve">Barh-El-Gazel</t>
        </is>
      </c>
      <c r="B6" t="inlineStr">
        <is>
          <t xml:space="preserve">Barh-El-Gazel Nord</t>
        </is>
      </c>
      <c r="C6" t="inlineStr">
        <is>
          <t xml:space="preserve">TCD1902</t>
        </is>
      </c>
      <c r="D6" t="inlineStr">
        <is>
          <t xml:space="preserve">TCD1902</t>
        </is>
      </c>
      <c r="E6" t="inlineStr">
        <is>
          <t xml:space="preserve">Barh El Gazel Nord</t>
        </is>
      </c>
      <c r="F6" t="inlineStr">
        <is>
          <t xml:space="preserve">Oui</t>
        </is>
      </c>
      <c r="G6" t="inlineStr">
        <is>
          <t xml:space="preserve">Non</t>
        </is>
      </c>
      <c r="H6" s="67">
        <v>112300</v>
      </c>
      <c r="I6" s="68">
        <v>10</v>
      </c>
      <c r="J6" s="68">
        <v>22</v>
      </c>
      <c r="K6" s="67">
        <v>24706</v>
      </c>
      <c r="L6" s="68">
        <v>30.00057308</v>
      </c>
      <c r="M6" s="67">
        <v>3</v>
      </c>
      <c r="N6" s="69">
        <f>IF(ISNUMBER(L6),MIN(1,MAX(0,(L6-$G$3)/($H$3-$G$3))),"")</f>
        <v>0.6666857692</v>
      </c>
      <c r="O6" s="68">
        <v>14.21379243</v>
      </c>
      <c r="P6" s="68">
        <v>15.35089582</v>
      </c>
      <c r="Q6" s="68">
        <v>21.63599922</v>
      </c>
      <c r="R6" s="68">
        <f>IF(COUNT(O6:Q6)=0,"",MAX(O6:Q6))</f>
        <v>21.63599922</v>
      </c>
      <c r="S6" s="69">
        <f>IF(ISNUMBER(R6),MIN(1,MAX(0,R6/$I$3)),IF($G6="Oui",0,""))</f>
        <v>0.5408999805</v>
      </c>
      <c r="T6" s="68">
        <v>5.148</v>
      </c>
      <c r="U6" s="69">
        <v>-1.137103394</v>
      </c>
      <c r="V6" s="68">
        <v>166.8750579</v>
      </c>
      <c r="W6" s="68">
        <v>116.3812724</v>
      </c>
      <c r="X6" s="68">
        <v>35.22660075</v>
      </c>
      <c r="Y6" s="68">
        <f>IF(COUNT(V6:X6)=0,"",MIN(V6:X6))</f>
        <v>35.22660075</v>
      </c>
      <c r="Z6" s="69">
        <f>IF(ISNUMBER(Y6),MIN(1,MAX(0,(100-Y6)/(100-$J$3))),IF($G6="Oui",0,""))</f>
        <v>1</v>
      </c>
      <c r="AA6" s="68">
        <v>51.55061551</v>
      </c>
      <c r="AB6" s="69">
        <v>3.19586363</v>
      </c>
      <c r="AC6" s="69">
        <f>IF(COUNT(N6,S6,Z6)=0,"",(IF(ISNUMBER(N6),N6*$C$3,0)+IF(ISNUMBER(S6),S6*$D$3,0)+IF(ISNUMBER(Z6),Z6*$E$3,0))/(IF(ISNUMBER(N6),$C$3,0)+IF(ISNUMBER(S6),$D$3,0)+IF(ISNUMBER(Z6),$E$3,0)))</f>
        <v>0.7289443018</v>
      </c>
      <c r="AD6" s="67">
        <f>IF(ISNUMBER(AC6),RANK(AC6,$AC$6:$AC$75),"")</f>
        <v>5</v>
      </c>
      <c r="AE6" t="str">
        <f>IF(ISNUMBER(AC6),IF(AC6&gt;=0.6,"Très élevé",IF(AC6&gt;=0.4,"Élevé",IF(AC6&gt;=0.2,"Modéré","Faible"))),"")</f>
        <v>Très élevé</v>
      </c>
      <c r="AF6" s="67">
        <f>IF(ISNUMBER(AC6),IF(AC6&gt;=$K$3,1,0),"")</f>
        <v>1</v>
      </c>
      <c r="AG6" t="inlineStr" s="72">
        <is>
          <t xml:space="preserve">Orthographe fichier HNRP : Barh El Gazel Nord</t>
        </is>
      </c>
    </row>
    <row r="7">
      <c r="A7" t="inlineStr">
        <is>
          <t xml:space="preserve">Barh-El-Gazel</t>
        </is>
      </c>
      <c r="B7" t="inlineStr">
        <is>
          <t xml:space="preserve">Barh-El-Gazel Ouest</t>
        </is>
      </c>
      <c r="C7" t="inlineStr">
        <is>
          <t xml:space="preserve">TCD1903</t>
        </is>
      </c>
      <c r="D7" t="inlineStr">
        <is>
          <t xml:space="preserve">TCD1903</t>
        </is>
      </c>
      <c r="E7" t="inlineStr">
        <is>
          <t xml:space="preserve">Barh El Gazel Ouest</t>
        </is>
      </c>
      <c r="F7" t="inlineStr">
        <is>
          <t xml:space="preserve">Oui</t>
        </is>
      </c>
      <c r="G7" t="inlineStr">
        <is>
          <t xml:space="preserve">Non</t>
        </is>
      </c>
      <c r="H7" s="67">
        <v>98112</v>
      </c>
      <c r="I7" s="68">
        <v>9</v>
      </c>
      <c r="J7" s="68">
        <v>15</v>
      </c>
      <c r="K7" s="67">
        <v>14716.8</v>
      </c>
      <c r="L7" s="68">
        <v>28.00013119</v>
      </c>
      <c r="M7" s="67">
        <v>3</v>
      </c>
      <c r="N7" s="69">
        <f>IF(ISNUMBER(L7),MIN(1,MAX(0,(L7-$G$3)/($H$3-$G$3))),"")</f>
        <v>0.600004373</v>
      </c>
      <c r="O7" s="68">
        <v>14.21379243</v>
      </c>
      <c r="P7" s="68">
        <v>15.35089582</v>
      </c>
      <c r="Q7" s="68">
        <v>21.63599922</v>
      </c>
      <c r="R7" s="68">
        <f>IF(COUNT(O7:Q7)=0,"",MAX(O7:Q7))</f>
        <v>21.63599922</v>
      </c>
      <c r="S7" s="69">
        <f>IF(ISNUMBER(R7),MIN(1,MAX(0,R7/$I$3)),IF($G7="Oui",0,""))</f>
        <v>0.5408999805</v>
      </c>
      <c r="T7" s="68">
        <v>5.148</v>
      </c>
      <c r="U7" s="69">
        <v>-1.137103394</v>
      </c>
      <c r="V7" s="68">
        <v>135.2951511</v>
      </c>
      <c r="W7" s="68">
        <v>147.497668</v>
      </c>
      <c r="X7" s="68">
        <v>78.47680343</v>
      </c>
      <c r="Y7" s="68">
        <f>IF(COUNT(V7:X7)=0,"",MIN(V7:X7))</f>
        <v>78.47680343</v>
      </c>
      <c r="Z7" s="69">
        <f>IF(ISNUMBER(Y7),MIN(1,MAX(0,(100-Y7)/(100-$J$3))),IF($G7="Oui",0,""))</f>
        <v>0.4304639314</v>
      </c>
      <c r="AA7" s="68">
        <v>86.93030894</v>
      </c>
      <c r="AB7" s="69">
        <v>0.7428951667</v>
      </c>
      <c r="AC7" s="69">
        <f>IF(COUNT(N7,S7,Z7)=0,"",(IF(ISNUMBER(N7),N7*$C$3,0)+IF(ISNUMBER(S7),S7*$D$3,0)+IF(ISNUMBER(Z7),Z7*$E$3,0))/(IF(ISNUMBER(N7),$C$3,0)+IF(ISNUMBER(S7),$D$3,0)+IF(ISNUMBER(Z7),$E$3,0)))</f>
        <v>0.5314109227</v>
      </c>
      <c r="AD7" s="67">
        <f>IF(ISNUMBER(AC7),RANK(AC7,$AC$6:$AC$75),"")</f>
        <v>26</v>
      </c>
      <c r="AE7" t="str">
        <f>IF(ISNUMBER(AC7),IF(AC7&gt;=0.6,"Très élevé",IF(AC7&gt;=0.4,"Élevé",IF(AC7&gt;=0.2,"Modéré","Faible"))),"")</f>
        <v>Élevé</v>
      </c>
      <c r="AF7" s="67">
        <f>IF(ISNUMBER(AC7),IF(AC7&gt;=$K$3,1,0),"")</f>
        <v>1</v>
      </c>
      <c r="AG7" t="inlineStr" s="72">
        <is>
          <t xml:space="preserve">Orthographe fichier HNRP : Barh El Gazel Ouest</t>
        </is>
      </c>
    </row>
    <row r="8">
      <c r="A8" t="inlineStr">
        <is>
          <t xml:space="preserve">Barh-El-Gazel</t>
        </is>
      </c>
      <c r="B8" t="inlineStr">
        <is>
          <t xml:space="preserve">Barh-El-Gazel Sud</t>
        </is>
      </c>
      <c r="C8" t="inlineStr">
        <is>
          <t xml:space="preserve">TCD1901</t>
        </is>
      </c>
      <c r="D8" t="inlineStr">
        <is>
          <t xml:space="preserve">TCD1901</t>
        </is>
      </c>
      <c r="E8" t="inlineStr">
        <is>
          <t xml:space="preserve">Barh El Gazel Sud</t>
        </is>
      </c>
      <c r="F8" t="inlineStr">
        <is>
          <t xml:space="preserve">Oui</t>
        </is>
      </c>
      <c r="G8" t="inlineStr">
        <is>
          <t xml:space="preserve">Non</t>
        </is>
      </c>
      <c r="H8" s="67">
        <v>256393</v>
      </c>
      <c r="I8" s="68">
        <v>14</v>
      </c>
      <c r="J8" s="68">
        <v>23</v>
      </c>
      <c r="K8" s="67">
        <v>58970.39</v>
      </c>
      <c r="L8" s="68">
        <v>32.00020081</v>
      </c>
      <c r="M8" s="67">
        <v>3</v>
      </c>
      <c r="N8" s="69">
        <f>IF(ISNUMBER(L8),MIN(1,MAX(0,(L8-$G$3)/($H$3-$G$3))),"")</f>
        <v>0.7333400269</v>
      </c>
      <c r="O8" s="68">
        <v>14.21379243</v>
      </c>
      <c r="P8" s="68">
        <v>15.35089582</v>
      </c>
      <c r="Q8" s="68">
        <v>21.63599922</v>
      </c>
      <c r="R8" s="68">
        <f>IF(COUNT(O8:Q8)=0,"",MAX(O8:Q8))</f>
        <v>21.63599922</v>
      </c>
      <c r="S8" s="69">
        <f>IF(ISNUMBER(R8),MIN(1,MAX(0,R8/$I$3)),IF($G8="Oui",0,""))</f>
        <v>0.5408999805</v>
      </c>
      <c r="T8" s="68">
        <v>5.148</v>
      </c>
      <c r="U8" s="69">
        <v>-1.137103394</v>
      </c>
      <c r="V8" s="68">
        <v>145.50074</v>
      </c>
      <c r="W8" s="68">
        <v>142.4055211</v>
      </c>
      <c r="X8" s="68">
        <v>63.95202286</v>
      </c>
      <c r="Y8" s="68">
        <f>IF(COUNT(V8:X8)=0,"",MIN(V8:X8))</f>
        <v>63.95202286</v>
      </c>
      <c r="Z8" s="69">
        <f>IF(ISNUMBER(Y8),MIN(1,MAX(0,(100-Y8)/(100-$J$3))),IF($G8="Oui",0,""))</f>
        <v>0.7209595428</v>
      </c>
      <c r="AA8" s="68">
        <v>74.9619946</v>
      </c>
      <c r="AB8" s="69">
        <v>1.187309426</v>
      </c>
      <c r="AC8" s="69">
        <f>IF(COUNT(N8,S8,Z8)=0,"",(IF(ISNUMBER(N8),N8*$C$3,0)+IF(ISNUMBER(S8),S8*$D$3,0)+IF(ISNUMBER(Z8),Z8*$E$3,0))/(IF(ISNUMBER(N8),$C$3,0)+IF(ISNUMBER(S8),$D$3,0)+IF(ISNUMBER(Z8),$E$3,0)))</f>
        <v>0.6718938677</v>
      </c>
      <c r="AD8" s="67">
        <f>IF(ISNUMBER(AC8),RANK(AC8,$AC$6:$AC$75),"")</f>
        <v>12</v>
      </c>
      <c r="AE8" t="str">
        <f>IF(ISNUMBER(AC8),IF(AC8&gt;=0.6,"Très élevé",IF(AC8&gt;=0.4,"Élevé",IF(AC8&gt;=0.2,"Modéré","Faible"))),"")</f>
        <v>Très élevé</v>
      </c>
      <c r="AF8" s="67">
        <f>IF(ISNUMBER(AC8),IF(AC8&gt;=$K$3,1,0),"")</f>
        <v>1</v>
      </c>
      <c r="AG8" t="inlineStr" s="72">
        <is>
          <t xml:space="preserve">Orthographe fichier HNRP : Barh El Gazel Sud</t>
        </is>
      </c>
    </row>
    <row r="9">
      <c r="A9" t="inlineStr">
        <is>
          <t xml:space="preserve">Batha</t>
        </is>
      </c>
      <c r="B9" t="inlineStr">
        <is>
          <t xml:space="preserve">Batha Est</t>
        </is>
      </c>
      <c r="C9" t="inlineStr">
        <is>
          <t xml:space="preserve">TCD0102</t>
        </is>
      </c>
      <c r="D9" t="inlineStr">
        <is>
          <t xml:space="preserve">TCD0102</t>
        </is>
      </c>
      <c r="E9" t="inlineStr">
        <is>
          <t xml:space="preserve">Batha Est</t>
        </is>
      </c>
      <c r="F9" t="inlineStr">
        <is>
          <t xml:space="preserve">Oui</t>
        </is>
      </c>
      <c r="G9" t="inlineStr">
        <is>
          <t xml:space="preserve">Non</t>
        </is>
      </c>
      <c r="H9" s="67">
        <v>327228</v>
      </c>
      <c r="I9" s="68">
        <v>21</v>
      </c>
      <c r="J9" s="68">
        <v>25</v>
      </c>
      <c r="K9" s="67">
        <v>81807</v>
      </c>
      <c r="L9" s="68">
        <v>25.99994303</v>
      </c>
      <c r="M9" s="67">
        <v>3</v>
      </c>
      <c r="N9" s="69">
        <f>IF(ISNUMBER(L9),MIN(1,MAX(0,(L9-$G$3)/($H$3-$G$3))),"")</f>
        <v>0.5333314343</v>
      </c>
      <c r="O9" s="68">
        <v>9.847720013</v>
      </c>
      <c r="P9" s="68">
        <v>10.63131287</v>
      </c>
      <c r="Q9" s="68">
        <v>15.09862345</v>
      </c>
      <c r="R9" s="68">
        <f>IF(COUNT(O9:Q9)=0,"",MAX(O9:Q9))</f>
        <v>15.09862345</v>
      </c>
      <c r="S9" s="69">
        <f>IF(ISNUMBER(R9),MIN(1,MAX(0,R9/$I$3)),IF($G9="Oui",0,""))</f>
        <v>0.3774655863</v>
      </c>
      <c r="T9" s="68">
        <v>3.719568503</v>
      </c>
      <c r="U9" s="69">
        <v>-0.7847624101</v>
      </c>
      <c r="V9" s="68">
        <v>134.2594929</v>
      </c>
      <c r="W9" s="68">
        <v>140.0449818</v>
      </c>
      <c r="X9" s="68">
        <v>45.68453426</v>
      </c>
      <c r="Y9" s="68">
        <f>IF(COUNT(V9:X9)=0,"",MIN(V9:X9))</f>
        <v>45.68453426</v>
      </c>
      <c r="Z9" s="69">
        <f>IF(ISNUMBER(Y9),MIN(1,MAX(0,(100-Y9)/(100-$J$3))),IF($G9="Oui",0,""))</f>
        <v>1</v>
      </c>
      <c r="AA9" s="68">
        <v>51.24691386</v>
      </c>
      <c r="AB9" s="69">
        <v>0.8396985817</v>
      </c>
      <c r="AC9" s="69">
        <f>IF(COUNT(N9,S9,Z9)=0,"",(IF(ISNUMBER(N9),N9*$C$3,0)+IF(ISNUMBER(S9),S9*$D$3,0)+IF(ISNUMBER(Z9),Z9*$E$3,0))/(IF(ISNUMBER(N9),$C$3,0)+IF(ISNUMBER(S9),$D$3,0)+IF(ISNUMBER(Z9),$E$3,0)))</f>
        <v>0.6265722496</v>
      </c>
      <c r="AD9" s="67">
        <f>IF(ISNUMBER(AC9),RANK(AC9,$AC$6:$AC$75),"")</f>
        <v>17</v>
      </c>
      <c r="AE9" t="str">
        <f>IF(ISNUMBER(AC9),IF(AC9&gt;=0.6,"Très élevé",IF(AC9&gt;=0.4,"Élevé",IF(AC9&gt;=0.2,"Modéré","Faible"))),"")</f>
        <v>Très élevé</v>
      </c>
      <c r="AF9" s="67">
        <f>IF(ISNUMBER(AC9),IF(AC9&gt;=$K$3,1,0),"")</f>
        <v>1</v>
      </c>
    </row>
    <row r="10">
      <c r="A10" t="inlineStr">
        <is>
          <t xml:space="preserve">Batha</t>
        </is>
      </c>
      <c r="B10" t="inlineStr">
        <is>
          <t xml:space="preserve">Batha Ouest</t>
        </is>
      </c>
      <c r="C10" t="inlineStr">
        <is>
          <t xml:space="preserve">TCD0101</t>
        </is>
      </c>
      <c r="D10" t="inlineStr">
        <is>
          <t xml:space="preserve">TCD0101</t>
        </is>
      </c>
      <c r="E10" t="inlineStr">
        <is>
          <t xml:space="preserve">Batha Ouest</t>
        </is>
      </c>
      <c r="F10" t="inlineStr">
        <is>
          <t xml:space="preserve">Oui</t>
        </is>
      </c>
      <c r="G10" t="inlineStr">
        <is>
          <t xml:space="preserve">Non</t>
        </is>
      </c>
      <c r="H10" s="67">
        <v>358744</v>
      </c>
      <c r="I10" s="68">
        <v>25</v>
      </c>
      <c r="J10" s="68">
        <v>31</v>
      </c>
      <c r="K10" s="67">
        <v>111210.64</v>
      </c>
      <c r="L10" s="68">
        <v>31</v>
      </c>
      <c r="M10" s="67">
        <v>3</v>
      </c>
      <c r="N10" s="69">
        <f>IF(ISNUMBER(L10),MIN(1,MAX(0,(L10-$G$3)/($H$3-$G$3))),"")</f>
        <v>0.7</v>
      </c>
      <c r="O10" s="68">
        <v>13.80604823</v>
      </c>
      <c r="P10" s="68">
        <v>14.88106352</v>
      </c>
      <c r="Q10" s="68">
        <v>19.80093595</v>
      </c>
      <c r="R10" s="68">
        <f>IF(COUNT(O10:Q10)=0,"",MAX(O10:Q10))</f>
        <v>19.80093595</v>
      </c>
      <c r="S10" s="69">
        <f>IF(ISNUMBER(R10),MIN(1,MAX(0,R10/$I$3)),IF($G10="Oui",0,""))</f>
        <v>0.4950233987</v>
      </c>
      <c r="T10" s="68">
        <v>3.817571429</v>
      </c>
      <c r="U10" s="69">
        <v>-1.102301001</v>
      </c>
      <c r="V10" s="68">
        <v>125.5980443</v>
      </c>
      <c r="W10" s="68">
        <v>129.8194297</v>
      </c>
      <c r="X10" s="68">
        <v>45.84173793</v>
      </c>
      <c r="Y10" s="68">
        <f>IF(COUNT(V10:X10)=0,"",MIN(V10:X10))</f>
        <v>45.84173793</v>
      </c>
      <c r="Z10" s="69">
        <f>IF(ISNUMBER(Y10),MIN(1,MAX(0,(100-Y10)/(100-$J$3))),IF($G10="Oui",0,""))</f>
        <v>1</v>
      </c>
      <c r="AA10" s="68">
        <v>57.52866957</v>
      </c>
      <c r="AB10" s="69">
        <v>1.758212759</v>
      </c>
      <c r="AC10" s="69">
        <f>IF(COUNT(N10,S10,Z10)=0,"",(IF(ISNUMBER(N10),N10*$C$3,0)+IF(ISNUMBER(S10),S10*$D$3,0)+IF(ISNUMBER(Z10),Z10*$E$3,0))/(IF(ISNUMBER(N10),$C$3,0)+IF(ISNUMBER(S10),$D$3,0)+IF(ISNUMBER(Z10),$E$3,0)))</f>
        <v>0.7285070196</v>
      </c>
      <c r="AD10" s="67">
        <f>IF(ISNUMBER(AC10),RANK(AC10,$AC$6:$AC$75),"")</f>
        <v>6</v>
      </c>
      <c r="AE10" t="str">
        <f>IF(ISNUMBER(AC10),IF(AC10&gt;=0.6,"Très élevé",IF(AC10&gt;=0.4,"Élevé",IF(AC10&gt;=0.2,"Modéré","Faible"))),"")</f>
        <v>Très élevé</v>
      </c>
      <c r="AF10" s="67">
        <f>IF(ISNUMBER(AC10),IF(AC10&gt;=$K$3,1,0),"")</f>
        <v>1</v>
      </c>
    </row>
    <row r="11">
      <c r="A11" t="inlineStr">
        <is>
          <t xml:space="preserve">Batha</t>
        </is>
      </c>
      <c r="B11" t="inlineStr">
        <is>
          <t xml:space="preserve">Fitri</t>
        </is>
      </c>
      <c r="C11" t="inlineStr">
        <is>
          <t xml:space="preserve">TCD0103</t>
        </is>
      </c>
      <c r="D11" t="inlineStr">
        <is>
          <t xml:space="preserve">TCD0103</t>
        </is>
      </c>
      <c r="E11" t="inlineStr">
        <is>
          <t xml:space="preserve">Fitri</t>
        </is>
      </c>
      <c r="F11" t="inlineStr">
        <is>
          <t xml:space="preserve">Oui</t>
        </is>
      </c>
      <c r="G11" t="inlineStr">
        <is>
          <t xml:space="preserve">Non</t>
        </is>
      </c>
      <c r="H11" s="67">
        <v>200324</v>
      </c>
      <c r="I11" s="68">
        <v>21</v>
      </c>
      <c r="J11" s="68">
        <v>27</v>
      </c>
      <c r="K11" s="67">
        <v>54087.48</v>
      </c>
      <c r="L11" s="68">
        <v>27.9998966</v>
      </c>
      <c r="M11" s="67">
        <v>3</v>
      </c>
      <c r="N11" s="69">
        <f>IF(ISNUMBER(L11),MIN(1,MAX(0,(L11-$G$3)/($H$3-$G$3))),"")</f>
        <v>0.5999965532</v>
      </c>
      <c r="O11" s="68">
        <v>13.80604823</v>
      </c>
      <c r="P11" s="68">
        <v>14.88106352</v>
      </c>
      <c r="Q11" s="68">
        <v>19.80093595</v>
      </c>
      <c r="R11" s="68">
        <f>IF(COUNT(O11:Q11)=0,"",MAX(O11:Q11))</f>
        <v>19.80093595</v>
      </c>
      <c r="S11" s="69">
        <f>IF(ISNUMBER(R11),MIN(1,MAX(0,R11/$I$3)),IF($G11="Oui",0,""))</f>
        <v>0.4950233987</v>
      </c>
      <c r="T11" s="68">
        <v>3.817571429</v>
      </c>
      <c r="U11" s="69">
        <v>-1.102301001</v>
      </c>
      <c r="V11" s="68">
        <v>111.4520936</v>
      </c>
      <c r="W11" s="68">
        <v>122.2064163</v>
      </c>
      <c r="X11" s="68">
        <v>53.9283314</v>
      </c>
      <c r="Y11" s="68">
        <f>IF(COUNT(V11:X11)=0,"",MIN(V11:X11))</f>
        <v>53.9283314</v>
      </c>
      <c r="Z11" s="69">
        <f>IF(ISNUMBER(Y11),MIN(1,MAX(0,(100-Y11)/(100-$J$3))),IF($G11="Oui",0,""))</f>
        <v>0.9214333721</v>
      </c>
      <c r="AA11" s="68">
        <v>62.79739157</v>
      </c>
      <c r="AB11" s="69">
        <v>1.134207765</v>
      </c>
      <c r="AC11" s="69">
        <f>IF(COUNT(N11,S11,Z11)=0,"",(IF(ISNUMBER(N11),N11*$C$3,0)+IF(ISNUMBER(S11),S11*$D$3,0)+IF(ISNUMBER(Z11),Z11*$E$3,0))/(IF(ISNUMBER(N11),$C$3,0)+IF(ISNUMBER(S11),$D$3,0)+IF(ISNUMBER(Z11),$E$3,0)))</f>
        <v>0.6649356525</v>
      </c>
      <c r="AD11" s="67">
        <f>IF(ISNUMBER(AC11),RANK(AC11,$AC$6:$AC$75),"")</f>
        <v>13</v>
      </c>
      <c r="AE11" t="str">
        <f>IF(ISNUMBER(AC11),IF(AC11&gt;=0.6,"Très élevé",IF(AC11&gt;=0.4,"Élevé",IF(AC11&gt;=0.2,"Modéré","Faible"))),"")</f>
        <v>Très élevé</v>
      </c>
      <c r="AF11" s="67">
        <f>IF(ISNUMBER(AC11),IF(AC11&gt;=$K$3,1,0),"")</f>
        <v>1</v>
      </c>
    </row>
    <row r="12">
      <c r="A12" t="inlineStr">
        <is>
          <t xml:space="preserve">Borkou</t>
        </is>
      </c>
      <c r="B12" t="inlineStr">
        <is>
          <t xml:space="preserve">Borkou</t>
        </is>
      </c>
      <c r="C12" t="inlineStr">
        <is>
          <t xml:space="preserve">TCD0201</t>
        </is>
      </c>
      <c r="D12" t="inlineStr">
        <is>
          <t xml:space="preserve">TCD0201</t>
        </is>
      </c>
      <c r="E12" t="inlineStr">
        <is>
          <t xml:space="preserve">Borkou</t>
        </is>
      </c>
      <c r="F12" t="inlineStr">
        <is>
          <t xml:space="preserve">Non</t>
        </is>
      </c>
      <c r="G12" t="inlineStr">
        <is>
          <t xml:space="preserve">Oui</t>
        </is>
      </c>
      <c r="H12" s="67">
        <v>124056</v>
      </c>
      <c r="I12" s="68">
        <v>5</v>
      </c>
      <c r="J12" s="68">
        <v>8</v>
      </c>
      <c r="K12" s="67">
        <v>9924.48</v>
      </c>
      <c r="L12" s="68">
        <v>22.99970603</v>
      </c>
      <c r="M12" s="67">
        <v>3</v>
      </c>
      <c r="N12" s="69">
        <f>IF(ISNUMBER(L12),MIN(1,MAX(0,(L12-$G$3)/($H$3-$G$3))),"")</f>
        <v>0.4333235343</v>
      </c>
      <c r="R12" t="str" s="68">
        <f>IF(COUNT(O12:Q12)=0,"",MAX(O12:Q12))</f>
      </c>
      <c r="S12" s="69">
        <f>IF(ISNUMBER(R12),MIN(1,MAX(0,R12/$I$3)),IF($G12="Oui",0,""))</f>
        <v>0</v>
      </c>
      <c r="Y12" t="str" s="68">
        <f>IF(COUNT(V12:X12)=0,"",MIN(V12:X12))</f>
      </c>
      <c r="Z12" s="69">
        <f>IF(ISNUMBER(Y12),MIN(1,MAX(0,(100-Y12)/(100-$J$3))),IF($G12="Oui",0,""))</f>
        <v>0</v>
      </c>
      <c r="AC12" s="69">
        <f>IF(COUNT(N12,S12,Z12)=0,"",(IF(ISNUMBER(N12),N12*$C$3,0)+IF(ISNUMBER(S12),S12*$D$3,0)+IF(ISNUMBER(Z12),Z12*$E$3,0))/(IF(ISNUMBER(N12),$C$3,0)+IF(ISNUMBER(S12),$D$3,0)+IF(ISNUMBER(Z12),$E$3,0)))</f>
        <v>0.1733294137</v>
      </c>
      <c r="AD12" s="67">
        <f>IF(ISNUMBER(AC12),RANK(AC12,$AC$6:$AC$75),"")</f>
        <v>69</v>
      </c>
      <c r="AE12" t="str">
        <f>IF(ISNUMBER(AC12),IF(AC12&gt;=0.6,"Très élevé",IF(AC12&gt;=0.4,"Élevé",IF(AC12&gt;=0.2,"Modéré","Faible"))),"")</f>
        <v>Faible</v>
      </c>
      <c r="AF12" s="67">
        <f>IF(ISNUMBER(AC12),IF(AC12&gt;=$K$3,1,0),"")</f>
        <v>0</v>
      </c>
      <c r="AG12" t="inlineStr" s="72">
        <is>
          <t xml:space="preserve">Zone saharienne : ASI et biomasse non applicables (scores aléa = 0)</t>
        </is>
      </c>
    </row>
    <row r="13">
      <c r="A13" t="inlineStr">
        <is>
          <t xml:space="preserve">Borkou</t>
        </is>
      </c>
      <c r="B13" t="inlineStr">
        <is>
          <t xml:space="preserve">Borkou Yala</t>
        </is>
      </c>
      <c r="C13" t="inlineStr">
        <is>
          <t xml:space="preserve">TCD0202</t>
        </is>
      </c>
      <c r="D13" t="inlineStr">
        <is>
          <t xml:space="preserve">TCD0202</t>
        </is>
      </c>
      <c r="E13" t="inlineStr">
        <is>
          <t xml:space="preserve">Borkou Yala</t>
        </is>
      </c>
      <c r="F13" t="inlineStr">
        <is>
          <t xml:space="preserve">Non</t>
        </is>
      </c>
      <c r="G13" t="inlineStr">
        <is>
          <t xml:space="preserve">Oui</t>
        </is>
      </c>
      <c r="H13" s="67">
        <v>45750</v>
      </c>
      <c r="I13" s="68">
        <v>21</v>
      </c>
      <c r="J13" s="68">
        <v>26</v>
      </c>
      <c r="K13" s="67">
        <v>11895</v>
      </c>
      <c r="L13" s="68">
        <v>30.00090555</v>
      </c>
      <c r="M13" s="67">
        <v>3</v>
      </c>
      <c r="N13" s="69">
        <f>IF(ISNUMBER(L13),MIN(1,MAX(0,(L13-$G$3)/($H$3-$G$3))),"")</f>
        <v>0.6666968517</v>
      </c>
      <c r="R13" t="str" s="68">
        <f>IF(COUNT(O13:Q13)=0,"",MAX(O13:Q13))</f>
      </c>
      <c r="S13" s="69">
        <f>IF(ISNUMBER(R13),MIN(1,MAX(0,R13/$I$3)),IF($G13="Oui",0,""))</f>
        <v>0</v>
      </c>
      <c r="Y13" t="str" s="68">
        <f>IF(COUNT(V13:X13)=0,"",MIN(V13:X13))</f>
      </c>
      <c r="Z13" s="69">
        <f>IF(ISNUMBER(Y13),MIN(1,MAX(0,(100-Y13)/(100-$J$3))),IF($G13="Oui",0,""))</f>
        <v>0</v>
      </c>
      <c r="AC13" s="69">
        <f>IF(COUNT(N13,S13,Z13)=0,"",(IF(ISNUMBER(N13),N13*$C$3,0)+IF(ISNUMBER(S13),S13*$D$3,0)+IF(ISNUMBER(Z13),Z13*$E$3,0))/(IF(ISNUMBER(N13),$C$3,0)+IF(ISNUMBER(S13),$D$3,0)+IF(ISNUMBER(Z13),$E$3,0)))</f>
        <v>0.2666787407</v>
      </c>
      <c r="AD13" s="67">
        <f>IF(ISNUMBER(AC13),RANK(AC13,$AC$6:$AC$75),"")</f>
        <v>58</v>
      </c>
      <c r="AE13" t="str">
        <f>IF(ISNUMBER(AC13),IF(AC13&gt;=0.6,"Très élevé",IF(AC13&gt;=0.4,"Élevé",IF(AC13&gt;=0.2,"Modéré","Faible"))),"")</f>
        <v>Modéré</v>
      </c>
      <c r="AF13" s="67">
        <f>IF(ISNUMBER(AC13),IF(AC13&gt;=$K$3,1,0),"")</f>
        <v>0</v>
      </c>
      <c r="AG13" t="inlineStr" s="72">
        <is>
          <t xml:space="preserve">Zone saharienne : ASI et biomasse non applicables (scores aléa = 0)</t>
        </is>
      </c>
    </row>
    <row r="14">
      <c r="A14" t="inlineStr">
        <is>
          <t xml:space="preserve">Chari-Baguirmi</t>
        </is>
      </c>
      <c r="B14" t="inlineStr">
        <is>
          <t xml:space="preserve">Baguirmi</t>
        </is>
      </c>
      <c r="C14" t="inlineStr">
        <is>
          <t xml:space="preserve">TCD0301</t>
        </is>
      </c>
      <c r="D14" t="inlineStr">
        <is>
          <t xml:space="preserve">TCD0301</t>
        </is>
      </c>
      <c r="E14" t="inlineStr">
        <is>
          <t xml:space="preserve">Baguirmi</t>
        </is>
      </c>
      <c r="F14" t="inlineStr">
        <is>
          <t xml:space="preserve">Non</t>
        </is>
      </c>
      <c r="G14" t="inlineStr">
        <is>
          <t xml:space="preserve">Non</t>
        </is>
      </c>
      <c r="H14" s="67">
        <v>380534</v>
      </c>
      <c r="I14" s="68">
        <v>8</v>
      </c>
      <c r="J14" s="68">
        <v>22</v>
      </c>
      <c r="K14" s="67">
        <v>83717.48</v>
      </c>
      <c r="L14" s="68">
        <v>25.99983669</v>
      </c>
      <c r="M14" s="67">
        <v>3</v>
      </c>
      <c r="N14" s="69">
        <f>IF(ISNUMBER(L14),MIN(1,MAX(0,(L14-$G$3)/($H$3-$G$3))),"")</f>
        <v>0.5333278898</v>
      </c>
      <c r="O14" s="68">
        <v>11.22817854</v>
      </c>
      <c r="P14" s="68">
        <v>11.99558838</v>
      </c>
      <c r="Q14" s="68">
        <v>11.11744266</v>
      </c>
      <c r="R14" s="68">
        <f>IF(COUNT(O14:Q14)=0,"",MAX(O14:Q14))</f>
        <v>11.99558838</v>
      </c>
      <c r="S14" s="69">
        <f>IF(ISNUMBER(R14),MIN(1,MAX(0,R14/$I$3)),IF($G14="Oui",0,""))</f>
        <v>0.2998897094</v>
      </c>
      <c r="T14" s="68">
        <v>2.760555556</v>
      </c>
      <c r="U14" s="69">
        <v>-0.6840765052</v>
      </c>
      <c r="V14" s="68">
        <v>104.6833796</v>
      </c>
      <c r="W14" s="68">
        <v>123.9764904</v>
      </c>
      <c r="X14" s="68">
        <v>104.8494212</v>
      </c>
      <c r="Y14" s="68">
        <f>IF(COUNT(V14:X14)=0,"",MIN(V14:X14))</f>
        <v>104.6833796</v>
      </c>
      <c r="Z14" s="69">
        <f>IF(ISNUMBER(Y14),MIN(1,MAX(0,(100-Y14)/(100-$J$3))),IF($G14="Oui",0,""))</f>
        <v>0</v>
      </c>
      <c r="AA14" s="68">
        <v>109.3013043</v>
      </c>
      <c r="AB14" s="69">
        <v>0.3529060522</v>
      </c>
      <c r="AC14" s="69">
        <f>IF(COUNT(N14,S14,Z14)=0,"",(IF(ISNUMBER(N14),N14*$C$3,0)+IF(ISNUMBER(S14),S14*$D$3,0)+IF(ISNUMBER(Z14),Z14*$E$3,0))/(IF(ISNUMBER(N14),$C$3,0)+IF(ISNUMBER(S14),$D$3,0)+IF(ISNUMBER(Z14),$E$3,0)))</f>
        <v>0.3032980687</v>
      </c>
      <c r="AD14" s="67">
        <f>IF(ISNUMBER(AC14),RANK(AC14,$AC$6:$AC$75),"")</f>
        <v>56</v>
      </c>
      <c r="AE14" t="str">
        <f>IF(ISNUMBER(AC14),IF(AC14&gt;=0.6,"Très élevé",IF(AC14&gt;=0.4,"Élevé",IF(AC14&gt;=0.2,"Modéré","Faible"))),"")</f>
        <v>Modéré</v>
      </c>
      <c r="AF14" s="67">
        <f>IF(ISNUMBER(AC14),IF(AC14&gt;=$K$3,1,0),"")</f>
        <v>0</v>
      </c>
    </row>
    <row r="15">
      <c r="A15" t="inlineStr">
        <is>
          <t xml:space="preserve">Chari-Baguirmi</t>
        </is>
      </c>
      <c r="B15" t="inlineStr">
        <is>
          <t xml:space="preserve">Chari</t>
        </is>
      </c>
      <c r="C15" t="inlineStr">
        <is>
          <t xml:space="preserve">TCD0302</t>
        </is>
      </c>
      <c r="D15" t="inlineStr">
        <is>
          <t xml:space="preserve">TCD0302</t>
        </is>
      </c>
      <c r="E15" t="inlineStr">
        <is>
          <t xml:space="preserve">Chari</t>
        </is>
      </c>
      <c r="F15" t="inlineStr">
        <is>
          <t xml:space="preserve">Non</t>
        </is>
      </c>
      <c r="G15" t="inlineStr">
        <is>
          <t xml:space="preserve">Non</t>
        </is>
      </c>
      <c r="H15" s="67">
        <v>331873</v>
      </c>
      <c r="I15" s="68">
        <v>4</v>
      </c>
      <c r="J15" s="68">
        <v>7</v>
      </c>
      <c r="K15" s="67">
        <v>23231.11</v>
      </c>
      <c r="L15" s="68">
        <v>17.99998752</v>
      </c>
      <c r="M15" s="67">
        <v>2</v>
      </c>
      <c r="N15" s="69">
        <f>IF(ISNUMBER(L15),MIN(1,MAX(0,(L15-$G$3)/($H$3-$G$3))),"")</f>
        <v>0.2666662506</v>
      </c>
      <c r="O15" s="68">
        <v>11.53839209</v>
      </c>
      <c r="P15" s="68">
        <v>12.67721346</v>
      </c>
      <c r="Q15" s="68">
        <v>15.26903483</v>
      </c>
      <c r="R15" s="68">
        <f>IF(COUNT(O15:Q15)=0,"",MAX(O15:Q15))</f>
        <v>15.26903483</v>
      </c>
      <c r="S15" s="69">
        <f>IF(ISNUMBER(R15),MIN(1,MAX(0,R15/$I$3)),IF($G15="Oui",0,""))</f>
        <v>0.3817258707</v>
      </c>
      <c r="T15" s="68">
        <v>1.8845</v>
      </c>
      <c r="U15" s="69">
        <v>-0.9230713675</v>
      </c>
      <c r="V15" s="68">
        <v>107.1329966</v>
      </c>
      <c r="W15" s="68">
        <v>128.8552342</v>
      </c>
      <c r="X15" s="68">
        <v>102.9636067</v>
      </c>
      <c r="Y15" s="68">
        <f>IF(COUNT(V15:X15)=0,"",MIN(V15:X15))</f>
        <v>102.9636067</v>
      </c>
      <c r="Z15" s="69">
        <f>IF(ISNUMBER(Y15),MIN(1,MAX(0,(100-Y15)/(100-$J$3))),IF($G15="Oui",0,""))</f>
        <v>0</v>
      </c>
      <c r="AA15" s="68">
        <v>108.1289535</v>
      </c>
      <c r="AB15" s="69">
        <v>0.3459774071</v>
      </c>
      <c r="AC15" s="69">
        <f>IF(COUNT(N15,S15,Z15)=0,"",(IF(ISNUMBER(N15),N15*$C$3,0)+IF(ISNUMBER(S15),S15*$D$3,0)+IF(ISNUMBER(Z15),Z15*$E$3,0))/(IF(ISNUMBER(N15),$C$3,0)+IF(ISNUMBER(S15),$D$3,0)+IF(ISNUMBER(Z15),$E$3,0)))</f>
        <v>0.2211842614</v>
      </c>
      <c r="AD15" s="67">
        <f>IF(ISNUMBER(AC15),RANK(AC15,$AC$6:$AC$75),"")</f>
        <v>63</v>
      </c>
      <c r="AE15" t="str">
        <f>IF(ISNUMBER(AC15),IF(AC15&gt;=0.6,"Très élevé",IF(AC15&gt;=0.4,"Élevé",IF(AC15&gt;=0.2,"Modéré","Faible"))),"")</f>
        <v>Modéré</v>
      </c>
      <c r="AF15" s="67">
        <f>IF(ISNUMBER(AC15),IF(AC15&gt;=$K$3,1,0),"")</f>
        <v>0</v>
      </c>
    </row>
    <row r="16">
      <c r="A16" t="inlineStr">
        <is>
          <t xml:space="preserve">Chari-Baguirmi</t>
        </is>
      </c>
      <c r="B16" t="inlineStr">
        <is>
          <t xml:space="preserve">Loug-Chari</t>
        </is>
      </c>
      <c r="C16" t="inlineStr">
        <is>
          <t xml:space="preserve">TCD0303</t>
        </is>
      </c>
      <c r="D16" t="inlineStr">
        <is>
          <t xml:space="preserve">TCD0303</t>
        </is>
      </c>
      <c r="E16" t="inlineStr">
        <is>
          <t xml:space="preserve">Loug Chari</t>
        </is>
      </c>
      <c r="F16" t="inlineStr">
        <is>
          <t xml:space="preserve">Non</t>
        </is>
      </c>
      <c r="G16" t="inlineStr">
        <is>
          <t xml:space="preserve">Non</t>
        </is>
      </c>
      <c r="H16" s="67">
        <v>337132</v>
      </c>
      <c r="I16" s="68">
        <v>5</v>
      </c>
      <c r="J16" s="68">
        <v>8</v>
      </c>
      <c r="K16" s="67">
        <v>26970.56</v>
      </c>
      <c r="L16" s="68">
        <v>25.99990784</v>
      </c>
      <c r="M16" s="67">
        <v>3</v>
      </c>
      <c r="N16" s="69">
        <f>IF(ISNUMBER(L16),MIN(1,MAX(0,(L16-$G$3)/($H$3-$G$3))),"")</f>
        <v>0.5333302612</v>
      </c>
      <c r="O16" s="68">
        <v>11.52219017</v>
      </c>
      <c r="P16" s="68">
        <v>12.03026216</v>
      </c>
      <c r="Q16" s="68">
        <v>11.58405033</v>
      </c>
      <c r="R16" s="68">
        <f>IF(COUNT(O16:Q16)=0,"",MAX(O16:Q16))</f>
        <v>12.03026216</v>
      </c>
      <c r="S16" s="69">
        <f>IF(ISNUMBER(R16),MIN(1,MAX(0,R16/$I$3)),IF($G16="Oui",0,""))</f>
        <v>0.3007565541</v>
      </c>
      <c r="T16" s="68">
        <v>3.294248679</v>
      </c>
      <c r="U16" s="69">
        <v>-0.6582353193</v>
      </c>
      <c r="V16" s="68">
        <v>93.28661718</v>
      </c>
      <c r="W16" s="68">
        <v>105.4823176</v>
      </c>
      <c r="X16" s="68">
        <v>100.7127703</v>
      </c>
      <c r="Y16" s="68">
        <f>IF(COUNT(V16:X16)=0,"",MIN(V16:X16))</f>
        <v>93.28661718</v>
      </c>
      <c r="Z16" s="69">
        <f>IF(ISNUMBER(Y16),MIN(1,MAX(0,(100-Y16)/(100-$J$3))),IF($G16="Oui",0,""))</f>
        <v>0.1342676565</v>
      </c>
      <c r="AA16" s="68">
        <v>94.37077996</v>
      </c>
      <c r="AB16" s="69">
        <v>0.09297477532</v>
      </c>
      <c r="AC16" s="69">
        <f>IF(COUNT(N16,S16,Z16)=0,"",(IF(ISNUMBER(N16),N16*$C$3,0)+IF(ISNUMBER(S16),S16*$D$3,0)+IF(ISNUMBER(Z16),Z16*$E$3,0))/(IF(ISNUMBER(N16),$C$3,0)+IF(ISNUMBER(S16),$D$3,0)+IF(ISNUMBER(Z16),$E$3,0)))</f>
        <v>0.3438393676</v>
      </c>
      <c r="AD16" s="67">
        <f>IF(ISNUMBER(AC16),RANK(AC16,$AC$6:$AC$75),"")</f>
        <v>51</v>
      </c>
      <c r="AE16" t="str">
        <f>IF(ISNUMBER(AC16),IF(AC16&gt;=0.6,"Très élevé",IF(AC16&gt;=0.4,"Élevé",IF(AC16&gt;=0.2,"Modéré","Faible"))),"")</f>
        <v>Modéré</v>
      </c>
      <c r="AF16" s="67">
        <f>IF(ISNUMBER(AC16),IF(AC16&gt;=$K$3,1,0),"")</f>
        <v>0</v>
      </c>
      <c r="AG16" t="inlineStr" s="72">
        <is>
          <t xml:space="preserve">Orthographe fichier HNRP : Loug Chari</t>
        </is>
      </c>
    </row>
    <row r="17">
      <c r="A17" t="inlineStr">
        <is>
          <t xml:space="preserve">Ennedi Est</t>
        </is>
      </c>
      <c r="B17" t="inlineStr">
        <is>
          <t xml:space="preserve">Am-Djarass</t>
        </is>
      </c>
      <c r="C17" t="inlineStr">
        <is>
          <t xml:space="preserve">TCD2001</t>
        </is>
      </c>
      <c r="D17" t="inlineStr">
        <is>
          <t xml:space="preserve">TCD2001</t>
        </is>
      </c>
      <c r="E17" t="inlineStr">
        <is>
          <t xml:space="preserve">Amdjarass</t>
        </is>
      </c>
      <c r="F17" t="inlineStr">
        <is>
          <t xml:space="preserve">Non</t>
        </is>
      </c>
      <c r="G17" t="inlineStr">
        <is>
          <t xml:space="preserve">Oui</t>
        </is>
      </c>
      <c r="H17" s="67">
        <v>144089</v>
      </c>
      <c r="I17" s="68">
        <v>21</v>
      </c>
      <c r="J17" s="68">
        <v>27</v>
      </c>
      <c r="K17" s="67">
        <v>38904.03</v>
      </c>
      <c r="L17" s="68">
        <v>31.00011166</v>
      </c>
      <c r="M17" s="67">
        <v>3</v>
      </c>
      <c r="N17" s="69">
        <f>IF(ISNUMBER(L17),MIN(1,MAX(0,(L17-$G$3)/($H$3-$G$3))),"")</f>
        <v>0.700003722</v>
      </c>
      <c r="R17" t="str" s="68">
        <f>IF(COUNT(O17:Q17)=0,"",MAX(O17:Q17))</f>
      </c>
      <c r="S17" s="69">
        <f>IF(ISNUMBER(R17),MIN(1,MAX(0,R17/$I$3)),IF($G17="Oui",0,""))</f>
        <v>0</v>
      </c>
      <c r="Y17" t="str" s="68">
        <f>IF(COUNT(V17:X17)=0,"",MIN(V17:X17))</f>
      </c>
      <c r="Z17" s="69">
        <f>IF(ISNUMBER(Y17),MIN(1,MAX(0,(100-Y17)/(100-$J$3))),IF($G17="Oui",0,""))</f>
        <v>0</v>
      </c>
      <c r="AC17" s="69">
        <f>IF(COUNT(N17,S17,Z17)=0,"",(IF(ISNUMBER(N17),N17*$C$3,0)+IF(ISNUMBER(S17),S17*$D$3,0)+IF(ISNUMBER(Z17),Z17*$E$3,0))/(IF(ISNUMBER(N17),$C$3,0)+IF(ISNUMBER(S17),$D$3,0)+IF(ISNUMBER(Z17),$E$3,0)))</f>
        <v>0.2800014888</v>
      </c>
      <c r="AD17" s="67">
        <f>IF(ISNUMBER(AC17),RANK(AC17,$AC$6:$AC$75),"")</f>
        <v>57</v>
      </c>
      <c r="AE17" t="str">
        <f>IF(ISNUMBER(AC17),IF(AC17&gt;=0.6,"Très élevé",IF(AC17&gt;=0.4,"Élevé",IF(AC17&gt;=0.2,"Modéré","Faible"))),"")</f>
        <v>Modéré</v>
      </c>
      <c r="AF17" s="67">
        <f>IF(ISNUMBER(AC17),IF(AC17&gt;=$K$3,1,0),"")</f>
        <v>0</v>
      </c>
      <c r="AG17" t="inlineStr" s="72">
        <is>
          <t xml:space="preserve">Zone saharienne : ASI et biomasse non applicables (scores aléa = 0) ; Orthographe fichier HNRP : Amdjarass</t>
        </is>
      </c>
    </row>
    <row r="18">
      <c r="A18" t="inlineStr">
        <is>
          <t xml:space="preserve">Ennedi Est</t>
        </is>
      </c>
      <c r="B18" t="inlineStr">
        <is>
          <t xml:space="preserve">Wadi Hawar</t>
        </is>
      </c>
      <c r="C18" t="inlineStr">
        <is>
          <t xml:space="preserve">TCD2002</t>
        </is>
      </c>
      <c r="D18" t="inlineStr">
        <is>
          <t xml:space="preserve">TCD2002</t>
        </is>
      </c>
      <c r="E18" t="inlineStr">
        <is>
          <t xml:space="preserve">Wadi Hawar</t>
        </is>
      </c>
      <c r="F18" t="inlineStr">
        <is>
          <t xml:space="preserve">Non</t>
        </is>
      </c>
      <c r="G18" t="inlineStr">
        <is>
          <t xml:space="preserve">Oui</t>
        </is>
      </c>
      <c r="H18" s="67">
        <v>50608</v>
      </c>
      <c r="I18" s="68">
        <v>23</v>
      </c>
      <c r="J18" s="68">
        <v>30</v>
      </c>
      <c r="K18" s="67">
        <v>15182.4</v>
      </c>
      <c r="L18" s="68">
        <v>30</v>
      </c>
      <c r="M18" s="67">
        <v>3</v>
      </c>
      <c r="N18" s="69">
        <f>IF(ISNUMBER(L18),MIN(1,MAX(0,(L18-$G$3)/($H$3-$G$3))),"")</f>
        <v>0.6666666667</v>
      </c>
      <c r="R18" t="str" s="68">
        <f>IF(COUNT(O18:Q18)=0,"",MAX(O18:Q18))</f>
      </c>
      <c r="S18" s="69">
        <f>IF(ISNUMBER(R18),MIN(1,MAX(0,R18/$I$3)),IF($G18="Oui",0,""))</f>
        <v>0</v>
      </c>
      <c r="Y18" t="str" s="68">
        <f>IF(COUNT(V18:X18)=0,"",MIN(V18:X18))</f>
      </c>
      <c r="Z18" s="69">
        <f>IF(ISNUMBER(Y18),MIN(1,MAX(0,(100-Y18)/(100-$J$3))),IF($G18="Oui",0,""))</f>
        <v>0</v>
      </c>
      <c r="AC18" s="69">
        <f>IF(COUNT(N18,S18,Z18)=0,"",(IF(ISNUMBER(N18),N18*$C$3,0)+IF(ISNUMBER(S18),S18*$D$3,0)+IF(ISNUMBER(Z18),Z18*$E$3,0))/(IF(ISNUMBER(N18),$C$3,0)+IF(ISNUMBER(S18),$D$3,0)+IF(ISNUMBER(Z18),$E$3,0)))</f>
        <v>0.2666666667</v>
      </c>
      <c r="AD18" s="67">
        <f>IF(ISNUMBER(AC18),RANK(AC18,$AC$6:$AC$75),"")</f>
        <v>59</v>
      </c>
      <c r="AE18" t="str">
        <f>IF(ISNUMBER(AC18),IF(AC18&gt;=0.6,"Très élevé",IF(AC18&gt;=0.4,"Élevé",IF(AC18&gt;=0.2,"Modéré","Faible"))),"")</f>
        <v>Modéré</v>
      </c>
      <c r="AF18" s="67">
        <f>IF(ISNUMBER(AC18),IF(AC18&gt;=$K$3,1,0),"")</f>
        <v>0</v>
      </c>
      <c r="AG18" t="inlineStr" s="72">
        <is>
          <t xml:space="preserve">Zone saharienne : ASI et biomasse non applicables (scores aléa = 0)</t>
        </is>
      </c>
    </row>
    <row r="19">
      <c r="A19" t="inlineStr">
        <is>
          <t xml:space="preserve">Ennedi Ouest</t>
        </is>
      </c>
      <c r="B19" t="inlineStr">
        <is>
          <t xml:space="preserve">Fada</t>
        </is>
      </c>
      <c r="C19" t="inlineStr">
        <is>
          <t xml:space="preserve">TCD2301</t>
        </is>
      </c>
      <c r="D19" t="inlineStr">
        <is>
          <t xml:space="preserve">TCD2301</t>
        </is>
      </c>
      <c r="E19" t="inlineStr">
        <is>
          <t xml:space="preserve">Fada</t>
        </is>
      </c>
      <c r="F19" t="inlineStr">
        <is>
          <t xml:space="preserve">Non</t>
        </is>
      </c>
      <c r="G19" t="inlineStr">
        <is>
          <t xml:space="preserve">Oui</t>
        </is>
      </c>
      <c r="H19" s="67">
        <v>71316</v>
      </c>
      <c r="I19" s="68">
        <v>9</v>
      </c>
      <c r="J19" s="68">
        <v>13</v>
      </c>
      <c r="K19" s="67">
        <v>9271.08</v>
      </c>
      <c r="L19" s="68">
        <v>26.00026141</v>
      </c>
      <c r="M19" s="67">
        <v>3</v>
      </c>
      <c r="N19" s="69">
        <f>IF(ISNUMBER(L19),MIN(1,MAX(0,(L19-$G$3)/($H$3-$G$3))),"")</f>
        <v>0.533342047</v>
      </c>
      <c r="R19" t="str" s="68">
        <f>IF(COUNT(O19:Q19)=0,"",MAX(O19:Q19))</f>
      </c>
      <c r="S19" s="69">
        <f>IF(ISNUMBER(R19),MIN(1,MAX(0,R19/$I$3)),IF($G19="Oui",0,""))</f>
        <v>0</v>
      </c>
      <c r="Y19" t="str" s="68">
        <f>IF(COUNT(V19:X19)=0,"",MIN(V19:X19))</f>
      </c>
      <c r="Z19" s="69">
        <f>IF(ISNUMBER(Y19),MIN(1,MAX(0,(100-Y19)/(100-$J$3))),IF($G19="Oui",0,""))</f>
        <v>0</v>
      </c>
      <c r="AC19" s="69">
        <f>IF(COUNT(N19,S19,Z19)=0,"",(IF(ISNUMBER(N19),N19*$C$3,0)+IF(ISNUMBER(S19),S19*$D$3,0)+IF(ISNUMBER(Z19),Z19*$E$3,0))/(IF(ISNUMBER(N19),$C$3,0)+IF(ISNUMBER(S19),$D$3,0)+IF(ISNUMBER(Z19),$E$3,0)))</f>
        <v>0.2133368188</v>
      </c>
      <c r="AD19" s="67">
        <f>IF(ISNUMBER(AC19),RANK(AC19,$AC$6:$AC$75),"")</f>
        <v>65</v>
      </c>
      <c r="AE19" t="str">
        <f>IF(ISNUMBER(AC19),IF(AC19&gt;=0.6,"Très élevé",IF(AC19&gt;=0.4,"Élevé",IF(AC19&gt;=0.2,"Modéré","Faible"))),"")</f>
        <v>Modéré</v>
      </c>
      <c r="AF19" s="67">
        <f>IF(ISNUMBER(AC19),IF(AC19&gt;=$K$3,1,0),"")</f>
        <v>0</v>
      </c>
      <c r="AG19" t="inlineStr" s="72">
        <is>
          <t xml:space="preserve">Zone saharienne : ASI et biomasse non applicables (scores aléa = 0)</t>
        </is>
      </c>
    </row>
    <row r="20">
      <c r="A20" t="inlineStr">
        <is>
          <t xml:space="preserve">Ennedi Ouest</t>
        </is>
      </c>
      <c r="B20" t="inlineStr">
        <is>
          <t xml:space="preserve">Mourtcha</t>
        </is>
      </c>
      <c r="C20" t="inlineStr">
        <is>
          <t xml:space="preserve">TCD2303</t>
        </is>
      </c>
      <c r="D20" t="inlineStr">
        <is>
          <t xml:space="preserve">TCD2302</t>
        </is>
      </c>
      <c r="E20" t="inlineStr">
        <is>
          <t xml:space="preserve">Mourtcha</t>
        </is>
      </c>
      <c r="F20" t="inlineStr">
        <is>
          <t xml:space="preserve">Non</t>
        </is>
      </c>
      <c r="G20" t="inlineStr">
        <is>
          <t xml:space="preserve">Oui</t>
        </is>
      </c>
      <c r="H20" s="67">
        <v>38672</v>
      </c>
      <c r="I20" s="68">
        <v>16</v>
      </c>
      <c r="J20" s="68">
        <v>23</v>
      </c>
      <c r="K20" s="67">
        <v>8894.56</v>
      </c>
      <c r="L20" s="68">
        <v>27.0019819</v>
      </c>
      <c r="M20" s="67">
        <v>3</v>
      </c>
      <c r="N20" s="69">
        <f>IF(ISNUMBER(L20),MIN(1,MAX(0,(L20-$G$3)/($H$3-$G$3))),"")</f>
        <v>0.5667327298</v>
      </c>
      <c r="R20" t="str" s="68">
        <f>IF(COUNT(O20:Q20)=0,"",MAX(O20:Q20))</f>
      </c>
      <c r="S20" s="69">
        <f>IF(ISNUMBER(R20),MIN(1,MAX(0,R20/$I$3)),IF($G20="Oui",0,""))</f>
        <v>0</v>
      </c>
      <c r="Y20" t="str" s="68">
        <f>IF(COUNT(V20:X20)=0,"",MIN(V20:X20))</f>
      </c>
      <c r="Z20" s="69">
        <f>IF(ISNUMBER(Y20),MIN(1,MAX(0,(100-Y20)/(100-$J$3))),IF($G20="Oui",0,""))</f>
        <v>0</v>
      </c>
      <c r="AC20" s="69">
        <f>IF(COUNT(N20,S20,Z20)=0,"",(IF(ISNUMBER(N20),N20*$C$3,0)+IF(ISNUMBER(S20),S20*$D$3,0)+IF(ISNUMBER(Z20),Z20*$E$3,0))/(IF(ISNUMBER(N20),$C$3,0)+IF(ISNUMBER(S20),$D$3,0)+IF(ISNUMBER(Z20),$E$3,0)))</f>
        <v>0.2266930919</v>
      </c>
      <c r="AD20" s="67">
        <f>IF(ISNUMBER(AC20),RANK(AC20,$AC$6:$AC$75),"")</f>
        <v>62</v>
      </c>
      <c r="AE20" t="str">
        <f>IF(ISNUMBER(AC20),IF(AC20&gt;=0.6,"Très élevé",IF(AC20&gt;=0.4,"Élevé",IF(AC20&gt;=0.2,"Modéré","Faible"))),"")</f>
        <v>Modéré</v>
      </c>
      <c r="AF20" s="67">
        <f>IF(ISNUMBER(AC20),IF(AC20&gt;=$K$3,1,0),"")</f>
        <v>0</v>
      </c>
      <c r="AG20" t="inlineStr" s="72">
        <is>
          <t xml:space="preserve">Zone saharienne : ASI et biomasse non applicables (scores aléa = 0) ; P-code fichier HNRP (TCD2302) ≠ COD (TCD2303)</t>
        </is>
      </c>
    </row>
    <row r="21">
      <c r="A21" t="inlineStr">
        <is>
          <t xml:space="preserve">Guéra</t>
        </is>
      </c>
      <c r="B21" t="inlineStr">
        <is>
          <t xml:space="preserve">Abtouyour</t>
        </is>
      </c>
      <c r="C21" t="inlineStr">
        <is>
          <t xml:space="preserve">TCD0402</t>
        </is>
      </c>
      <c r="D21" t="inlineStr">
        <is>
          <t xml:space="preserve">TCD0402</t>
        </is>
      </c>
      <c r="E21" t="inlineStr">
        <is>
          <t xml:space="preserve">Abtouyour</t>
        </is>
      </c>
      <c r="F21" t="inlineStr">
        <is>
          <t xml:space="preserve">Non</t>
        </is>
      </c>
      <c r="G21" t="inlineStr">
        <is>
          <t xml:space="preserve">Non</t>
        </is>
      </c>
      <c r="H21" s="67">
        <v>303803</v>
      </c>
      <c r="I21" s="68">
        <v>21</v>
      </c>
      <c r="J21" s="68">
        <v>25</v>
      </c>
      <c r="K21" s="67">
        <v>75950.75</v>
      </c>
      <c r="L21" s="68">
        <v>25</v>
      </c>
      <c r="M21" s="67">
        <v>3</v>
      </c>
      <c r="N21" s="69">
        <f>IF(ISNUMBER(L21),MIN(1,MAX(0,(L21-$G$3)/($H$3-$G$3))),"")</f>
        <v>0.5</v>
      </c>
      <c r="O21" s="68">
        <v>8.293507597</v>
      </c>
      <c r="P21" s="68">
        <v>8.770490427</v>
      </c>
      <c r="Q21" s="68">
        <v>9.328473257</v>
      </c>
      <c r="R21" s="68">
        <f>IF(COUNT(O21:Q21)=0,"",MAX(O21:Q21))</f>
        <v>9.328473257</v>
      </c>
      <c r="S21" s="69">
        <f>IF(ISNUMBER(R21),MIN(1,MAX(0,R21/$I$3)),IF($G21="Oui",0,""))</f>
        <v>0.2332118314</v>
      </c>
      <c r="T21" s="68">
        <v>0.5062222222</v>
      </c>
      <c r="U21" s="69">
        <v>-0.62298283</v>
      </c>
      <c r="V21" s="68">
        <v>96.36210443</v>
      </c>
      <c r="W21" s="68">
        <v>113.4474955</v>
      </c>
      <c r="X21" s="68">
        <v>88.88936119</v>
      </c>
      <c r="Y21" s="68">
        <f>IF(COUNT(V21:X21)=0,"",MIN(V21:X21))</f>
        <v>88.88936119</v>
      </c>
      <c r="Z21" s="69">
        <f>IF(ISNUMBER(Y21),MIN(1,MAX(0,(100-Y21)/(100-$J$3))),IF($G21="Oui",0,""))</f>
        <v>0.2222127763</v>
      </c>
      <c r="AA21" s="68">
        <v>94.38629171</v>
      </c>
      <c r="AB21" s="69">
        <v>0.4264837228</v>
      </c>
      <c r="AC21" s="69">
        <f>IF(COUNT(N21,S21,Z21)=0,"",(IF(ISNUMBER(N21),N21*$C$3,0)+IF(ISNUMBER(S21),S21*$D$3,0)+IF(ISNUMBER(Z21),Z21*$E$3,0))/(IF(ISNUMBER(N21),$C$3,0)+IF(ISNUMBER(S21),$D$3,0)+IF(ISNUMBER(Z21),$E$3,0)))</f>
        <v>0.3366273823</v>
      </c>
      <c r="AD21" s="67">
        <f>IF(ISNUMBER(AC21),RANK(AC21,$AC$6:$AC$75),"")</f>
        <v>54</v>
      </c>
      <c r="AE21" t="str">
        <f>IF(ISNUMBER(AC21),IF(AC21&gt;=0.6,"Très élevé",IF(AC21&gt;=0.4,"Élevé",IF(AC21&gt;=0.2,"Modéré","Faible"))),"")</f>
        <v>Modéré</v>
      </c>
      <c r="AF21" s="67">
        <f>IF(ISNUMBER(AC21),IF(AC21&gt;=$K$3,1,0),"")</f>
        <v>0</v>
      </c>
    </row>
    <row r="22">
      <c r="A22" t="inlineStr">
        <is>
          <t xml:space="preserve">Guéra</t>
        </is>
      </c>
      <c r="B22" t="inlineStr">
        <is>
          <t xml:space="preserve">Barh-Signaka</t>
        </is>
      </c>
      <c r="C22" t="inlineStr">
        <is>
          <t xml:space="preserve">TCD0403</t>
        </is>
      </c>
      <c r="D22" t="inlineStr">
        <is>
          <t xml:space="preserve">TCD0403</t>
        </is>
      </c>
      <c r="E22" t="inlineStr">
        <is>
          <t xml:space="preserve">Bahar Signaka</t>
        </is>
      </c>
      <c r="F22" t="inlineStr">
        <is>
          <t xml:space="preserve">Non</t>
        </is>
      </c>
      <c r="G22" t="inlineStr">
        <is>
          <t xml:space="preserve">Non</t>
        </is>
      </c>
      <c r="H22" s="67">
        <v>187929</v>
      </c>
      <c r="I22" s="68">
        <v>16</v>
      </c>
      <c r="J22" s="68">
        <v>25</v>
      </c>
      <c r="K22" s="67">
        <v>46982.25</v>
      </c>
      <c r="L22" s="68">
        <v>25</v>
      </c>
      <c r="M22" s="67">
        <v>3</v>
      </c>
      <c r="N22" s="69">
        <f>IF(ISNUMBER(L22),MIN(1,MAX(0,(L22-$G$3)/($H$3-$G$3))),"")</f>
        <v>0.5</v>
      </c>
      <c r="O22" s="68">
        <v>8.293507597</v>
      </c>
      <c r="P22" s="68">
        <v>8.770490427</v>
      </c>
      <c r="Q22" s="68">
        <v>9.328473257</v>
      </c>
      <c r="R22" s="68">
        <f>IF(COUNT(O22:Q22)=0,"",MAX(O22:Q22))</f>
        <v>9.328473257</v>
      </c>
      <c r="S22" s="69">
        <f>IF(ISNUMBER(R22),MIN(1,MAX(0,R22/$I$3)),IF($G22="Oui",0,""))</f>
        <v>0.2332118314</v>
      </c>
      <c r="T22" s="68">
        <v>0.5062222222</v>
      </c>
      <c r="U22" s="69">
        <v>-0.62298283</v>
      </c>
      <c r="V22" s="68">
        <v>91.71665418</v>
      </c>
      <c r="W22" s="68">
        <v>103.0798594</v>
      </c>
      <c r="X22" s="68">
        <v>99.64851895</v>
      </c>
      <c r="Y22" s="68">
        <f>IF(COUNT(V22:X22)=0,"",MIN(V22:X22))</f>
        <v>91.71665418</v>
      </c>
      <c r="Z22" s="69">
        <f>IF(ISNUMBER(Y22),MIN(1,MAX(0,(100-Y22)/(100-$J$3))),IF($G22="Oui",0,""))</f>
        <v>0.1656669165</v>
      </c>
      <c r="AA22" s="68">
        <v>91.18335152</v>
      </c>
      <c r="AB22" s="69">
        <v>-0.04651741011</v>
      </c>
      <c r="AC22" s="69">
        <f>IF(COUNT(N22,S22,Z22)=0,"",(IF(ISNUMBER(N22),N22*$C$3,0)+IF(ISNUMBER(S22),S22*$D$3,0)+IF(ISNUMBER(Z22),Z22*$E$3,0))/(IF(ISNUMBER(N22),$C$3,0)+IF(ISNUMBER(S22),$D$3,0)+IF(ISNUMBER(Z22),$E$3,0)))</f>
        <v>0.3196636244</v>
      </c>
      <c r="AD22" s="67">
        <f>IF(ISNUMBER(AC22),RANK(AC22,$AC$6:$AC$75),"")</f>
        <v>55</v>
      </c>
      <c r="AE22" t="str">
        <f>IF(ISNUMBER(AC22),IF(AC22&gt;=0.6,"Très élevé",IF(AC22&gt;=0.4,"Élevé",IF(AC22&gt;=0.2,"Modéré","Faible"))),"")</f>
        <v>Modéré</v>
      </c>
      <c r="AF22" s="67">
        <f>IF(ISNUMBER(AC22),IF(AC22&gt;=$K$3,1,0),"")</f>
        <v>0</v>
      </c>
      <c r="AG22" t="inlineStr" s="72">
        <is>
          <t xml:space="preserve">Orthographe fichier HNRP : Bahar Signaka</t>
        </is>
      </c>
    </row>
    <row r="23">
      <c r="A23" t="inlineStr">
        <is>
          <t xml:space="preserve">Guéra</t>
        </is>
      </c>
      <c r="B23" t="inlineStr">
        <is>
          <t xml:space="preserve">Guéra</t>
        </is>
      </c>
      <c r="C23" t="inlineStr">
        <is>
          <t xml:space="preserve">TCD0401</t>
        </is>
      </c>
      <c r="D23" t="inlineStr">
        <is>
          <t xml:space="preserve">TCD0401</t>
        </is>
      </c>
      <c r="E23" t="inlineStr">
        <is>
          <t xml:space="preserve">Guéra</t>
        </is>
      </c>
      <c r="F23" t="inlineStr">
        <is>
          <t xml:space="preserve">Non</t>
        </is>
      </c>
      <c r="G23" t="inlineStr">
        <is>
          <t xml:space="preserve">Non</t>
        </is>
      </c>
      <c r="H23" s="67">
        <v>312901</v>
      </c>
      <c r="I23" s="68">
        <v>5</v>
      </c>
      <c r="J23" s="68">
        <v>21</v>
      </c>
      <c r="K23" s="67">
        <v>65709.21</v>
      </c>
      <c r="L23" s="68">
        <v>23.99980803</v>
      </c>
      <c r="M23" s="67">
        <v>3</v>
      </c>
      <c r="N23" s="69">
        <f>IF(ISNUMBER(L23),MIN(1,MAX(0,(L23-$G$3)/($H$3-$G$3))),"")</f>
        <v>0.4666602678</v>
      </c>
      <c r="O23" s="68">
        <v>8.293507597</v>
      </c>
      <c r="P23" s="68">
        <v>8.770490427</v>
      </c>
      <c r="Q23" s="68">
        <v>9.328473257</v>
      </c>
      <c r="R23" s="68">
        <f>IF(COUNT(O23:Q23)=0,"",MAX(O23:Q23))</f>
        <v>9.328473257</v>
      </c>
      <c r="S23" s="69">
        <f>IF(ISNUMBER(R23),MIN(1,MAX(0,R23/$I$3)),IF($G23="Oui",0,""))</f>
        <v>0.2332118314</v>
      </c>
      <c r="T23" s="68">
        <v>0.5062222222</v>
      </c>
      <c r="U23" s="69">
        <v>-0.62298283</v>
      </c>
      <c r="V23" s="68">
        <v>92.49854529</v>
      </c>
      <c r="W23" s="68">
        <v>115.3025957</v>
      </c>
      <c r="X23" s="68">
        <v>85.80251359</v>
      </c>
      <c r="Y23" s="68">
        <f>IF(COUNT(V23:X23)=0,"",MIN(V23:X23))</f>
        <v>85.80251359</v>
      </c>
      <c r="Z23" s="69">
        <f>IF(ISNUMBER(Y23),MIN(1,MAX(0,(100-Y23)/(100-$J$3))),IF($G23="Oui",0,""))</f>
        <v>0.2839497282</v>
      </c>
      <c r="AA23" s="68">
        <v>83.2391516</v>
      </c>
      <c r="AB23" s="69">
        <v>-0.2060354385</v>
      </c>
      <c r="AC23" s="69">
        <f>IF(COUNT(N23,S23,Z23)=0,"",(IF(ISNUMBER(N23),N23*$C$3,0)+IF(ISNUMBER(S23),S23*$D$3,0)+IF(ISNUMBER(Z23),Z23*$E$3,0))/(IF(ISNUMBER(N23),$C$3,0)+IF(ISNUMBER(S23),$D$3,0)+IF(ISNUMBER(Z23),$E$3,0)))</f>
        <v>0.341812575</v>
      </c>
      <c r="AD23" s="67">
        <f>IF(ISNUMBER(AC23),RANK(AC23,$AC$6:$AC$75),"")</f>
        <v>52</v>
      </c>
      <c r="AE23" t="str">
        <f>IF(ISNUMBER(AC23),IF(AC23&gt;=0.6,"Très élevé",IF(AC23&gt;=0.4,"Élevé",IF(AC23&gt;=0.2,"Modéré","Faible"))),"")</f>
        <v>Modéré</v>
      </c>
      <c r="AF23" s="67">
        <f>IF(ISNUMBER(AC23),IF(AC23&gt;=$K$3,1,0),"")</f>
        <v>0</v>
      </c>
    </row>
    <row r="24">
      <c r="A24" t="inlineStr">
        <is>
          <t xml:space="preserve">Guéra</t>
        </is>
      </c>
      <c r="B24" t="inlineStr">
        <is>
          <t xml:space="preserve">Mangalmé</t>
        </is>
      </c>
      <c r="C24" t="inlineStr">
        <is>
          <t xml:space="preserve">TCD0404</t>
        </is>
      </c>
      <c r="D24" t="inlineStr">
        <is>
          <t xml:space="preserve">TCD0404</t>
        </is>
      </c>
      <c r="E24" t="inlineStr">
        <is>
          <t xml:space="preserve">Mangalmé</t>
        </is>
      </c>
      <c r="F24" t="inlineStr">
        <is>
          <t xml:space="preserve">Non</t>
        </is>
      </c>
      <c r="G24" t="inlineStr">
        <is>
          <t xml:space="preserve">Non</t>
        </is>
      </c>
      <c r="H24" s="67">
        <v>172207</v>
      </c>
      <c r="I24" s="68">
        <v>13</v>
      </c>
      <c r="J24" s="68">
        <v>22</v>
      </c>
      <c r="K24" s="67">
        <v>37885.54</v>
      </c>
      <c r="L24" s="68">
        <v>27.99955154</v>
      </c>
      <c r="M24" s="67">
        <v>3</v>
      </c>
      <c r="N24" s="69">
        <f>IF(ISNUMBER(L24),MIN(1,MAX(0,(L24-$G$3)/($H$3-$G$3))),"")</f>
        <v>0.5999850513</v>
      </c>
      <c r="O24" s="68">
        <v>8.293507597</v>
      </c>
      <c r="P24" s="68">
        <v>8.770490427</v>
      </c>
      <c r="Q24" s="68">
        <v>9.328473257</v>
      </c>
      <c r="R24" s="68">
        <f>IF(COUNT(O24:Q24)=0,"",MAX(O24:Q24))</f>
        <v>9.328473257</v>
      </c>
      <c r="S24" s="69">
        <f>IF(ISNUMBER(R24),MIN(1,MAX(0,R24/$I$3)),IF($G24="Oui",0,""))</f>
        <v>0.2332118314</v>
      </c>
      <c r="T24" s="68">
        <v>0.5062222222</v>
      </c>
      <c r="U24" s="69">
        <v>-0.62298283</v>
      </c>
      <c r="V24" s="68">
        <v>105.9498993</v>
      </c>
      <c r="W24" s="68">
        <v>127.9062814</v>
      </c>
      <c r="X24" s="68">
        <v>78.93882328</v>
      </c>
      <c r="Y24" s="68">
        <f>IF(COUNT(V24:X24)=0,"",MIN(V24:X24))</f>
        <v>78.93882328</v>
      </c>
      <c r="Z24" s="69">
        <f>IF(ISNUMBER(Y24),MIN(1,MAX(0,(100-Y24)/(100-$J$3))),IF($G24="Oui",0,""))</f>
        <v>0.4212235345</v>
      </c>
      <c r="AA24" s="68">
        <v>75.29483873</v>
      </c>
      <c r="AB24" s="69">
        <v>-0.3183595456</v>
      </c>
      <c r="AC24" s="69">
        <f>IF(COUNT(N24,S24,Z24)=0,"",(IF(ISNUMBER(N24),N24*$C$3,0)+IF(ISNUMBER(S24),S24*$D$3,0)+IF(ISNUMBER(Z24),Z24*$E$3,0))/(IF(ISNUMBER(N24),$C$3,0)+IF(ISNUMBER(S24),$D$3,0)+IF(ISNUMBER(Z24),$E$3,0)))</f>
        <v>0.4363246303</v>
      </c>
      <c r="AD24" s="67">
        <f>IF(ISNUMBER(AC24),RANK(AC24,$AC$6:$AC$75),"")</f>
        <v>42</v>
      </c>
      <c r="AE24" t="str">
        <f>IF(ISNUMBER(AC24),IF(AC24&gt;=0.6,"Très élevé",IF(AC24&gt;=0.4,"Élevé",IF(AC24&gt;=0.2,"Modéré","Faible"))),"")</f>
        <v>Élevé</v>
      </c>
      <c r="AF24" s="67">
        <f>IF(ISNUMBER(AC24),IF(AC24&gt;=$K$3,1,0),"")</f>
        <v>0</v>
      </c>
    </row>
    <row r="25">
      <c r="A25" t="inlineStr">
        <is>
          <t xml:space="preserve">Hadjer-Lamis</t>
        </is>
      </c>
      <c r="B25" t="inlineStr">
        <is>
          <t xml:space="preserve">Dababa</t>
        </is>
      </c>
      <c r="C25" t="inlineStr">
        <is>
          <t xml:space="preserve">TCD0502</t>
        </is>
      </c>
      <c r="D25" t="inlineStr">
        <is>
          <t xml:space="preserve">TCD0502</t>
        </is>
      </c>
      <c r="E25" t="inlineStr">
        <is>
          <t xml:space="preserve">Dababa</t>
        </is>
      </c>
      <c r="F25" t="inlineStr">
        <is>
          <t xml:space="preserve">Non</t>
        </is>
      </c>
      <c r="G25" t="inlineStr">
        <is>
          <t xml:space="preserve">Non</t>
        </is>
      </c>
      <c r="H25" s="67">
        <v>414499</v>
      </c>
      <c r="I25" s="68">
        <v>6</v>
      </c>
      <c r="J25" s="68">
        <v>10</v>
      </c>
      <c r="K25" s="67">
        <v>41449.9</v>
      </c>
      <c r="L25" s="68">
        <v>30.99997671</v>
      </c>
      <c r="M25" s="67">
        <v>3</v>
      </c>
      <c r="N25" s="69">
        <f>IF(ISNUMBER(L25),MIN(1,MAX(0,(L25-$G$3)/($H$3-$G$3))),"")</f>
        <v>0.6999992237</v>
      </c>
      <c r="O25" s="68">
        <v>12.81544017</v>
      </c>
      <c r="P25" s="68">
        <v>13.99998038</v>
      </c>
      <c r="Q25" s="68">
        <v>15.9811456</v>
      </c>
      <c r="R25" s="68">
        <f>IF(COUNT(O25:Q25)=0,"",MAX(O25:Q25))</f>
        <v>15.9811456</v>
      </c>
      <c r="S25" s="69">
        <f>IF(ISNUMBER(R25),MIN(1,MAX(0,R25/$I$3)),IF($G25="Oui",0,""))</f>
        <v>0.39952864</v>
      </c>
      <c r="T25" s="68">
        <v>1.20325</v>
      </c>
      <c r="U25" s="69">
        <v>-1.019165214</v>
      </c>
      <c r="V25" s="68">
        <v>118.4869251</v>
      </c>
      <c r="W25" s="68">
        <v>128.1999712</v>
      </c>
      <c r="X25" s="68">
        <v>81.63309215</v>
      </c>
      <c r="Y25" s="68">
        <f>IF(COUNT(V25:X25)=0,"",MIN(V25:X25))</f>
        <v>81.63309215</v>
      </c>
      <c r="Z25" s="69">
        <f>IF(ISNUMBER(Y25),MIN(1,MAX(0,(100-Y25)/(100-$J$3))),IF($G25="Oui",0,""))</f>
        <v>0.367338157</v>
      </c>
      <c r="AA25" s="68">
        <v>89.95719728</v>
      </c>
      <c r="AB25" s="69">
        <v>0.7032395817</v>
      </c>
      <c r="AC25" s="69">
        <f>IF(COUNT(N25,S25,Z25)=0,"",(IF(ISNUMBER(N25),N25*$C$3,0)+IF(ISNUMBER(S25),S25*$D$3,0)+IF(ISNUMBER(Z25),Z25*$E$3,0))/(IF(ISNUMBER(N25),$C$3,0)+IF(ISNUMBER(S25),$D$3,0)+IF(ISNUMBER(Z25),$E$3,0)))</f>
        <v>0.5100597286</v>
      </c>
      <c r="AD25" s="67">
        <f>IF(ISNUMBER(AC25),RANK(AC25,$AC$6:$AC$75),"")</f>
        <v>29</v>
      </c>
      <c r="AE25" t="str">
        <f>IF(ISNUMBER(AC25),IF(AC25&gt;=0.6,"Très élevé",IF(AC25&gt;=0.4,"Élevé",IF(AC25&gt;=0.2,"Modéré","Faible"))),"")</f>
        <v>Élevé</v>
      </c>
      <c r="AF25" s="67">
        <f>IF(ISNUMBER(AC25),IF(AC25&gt;=$K$3,1,0),"")</f>
        <v>1</v>
      </c>
    </row>
    <row r="26">
      <c r="A26" t="inlineStr">
        <is>
          <t xml:space="preserve">Hadjer-Lamis</t>
        </is>
      </c>
      <c r="B26" t="inlineStr">
        <is>
          <t xml:space="preserve">Dagana</t>
        </is>
      </c>
      <c r="C26" t="inlineStr">
        <is>
          <t xml:space="preserve">TCD0501</t>
        </is>
      </c>
      <c r="D26" t="inlineStr">
        <is>
          <t xml:space="preserve">TCD0501</t>
        </is>
      </c>
      <c r="E26" t="inlineStr">
        <is>
          <t xml:space="preserve">Dagana</t>
        </is>
      </c>
      <c r="F26" t="inlineStr">
        <is>
          <t xml:space="preserve">Non</t>
        </is>
      </c>
      <c r="G26" t="inlineStr">
        <is>
          <t xml:space="preserve">Non</t>
        </is>
      </c>
      <c r="H26" s="67">
        <v>341753</v>
      </c>
      <c r="I26" s="68">
        <v>9</v>
      </c>
      <c r="J26" s="68">
        <v>14</v>
      </c>
      <c r="K26" s="67">
        <v>47845.42</v>
      </c>
      <c r="L26" s="68">
        <v>26.99997272</v>
      </c>
      <c r="M26" s="67">
        <v>3</v>
      </c>
      <c r="N26" s="69">
        <f>IF(ISNUMBER(L26),MIN(1,MAX(0,(L26-$G$3)/($H$3-$G$3))),"")</f>
        <v>0.5666657575</v>
      </c>
      <c r="O26" s="68">
        <v>11.53839209</v>
      </c>
      <c r="P26" s="68">
        <v>12.67721346</v>
      </c>
      <c r="Q26" s="68">
        <v>15.26903483</v>
      </c>
      <c r="R26" s="68">
        <f>IF(COUNT(O26:Q26)=0,"",MAX(O26:Q26))</f>
        <v>15.26903483</v>
      </c>
      <c r="S26" s="69">
        <f>IF(ISNUMBER(R26),MIN(1,MAX(0,R26/$I$3)),IF($G26="Oui",0,""))</f>
        <v>0.3817258707</v>
      </c>
      <c r="T26" s="68">
        <v>1.8845</v>
      </c>
      <c r="U26" s="69">
        <v>-0.9230713675</v>
      </c>
      <c r="V26" s="68">
        <v>119.0111724</v>
      </c>
      <c r="W26" s="68">
        <v>141.0286566</v>
      </c>
      <c r="X26" s="68">
        <v>80.57116362</v>
      </c>
      <c r="Y26" s="68">
        <f>IF(COUNT(V26:X26)=0,"",MIN(V26:X26))</f>
        <v>80.57116362</v>
      </c>
      <c r="Z26" s="69">
        <f>IF(ISNUMBER(Y26),MIN(1,MAX(0,(100-Y26)/(100-$J$3))),IF($G26="Oui",0,""))</f>
        <v>0.3885767277</v>
      </c>
      <c r="AA26" s="68">
        <v>91.55500343</v>
      </c>
      <c r="AB26" s="69">
        <v>0.9401703541</v>
      </c>
      <c r="AC26" s="69">
        <f>IF(COUNT(N26,S26,Z26)=0,"",(IF(ISNUMBER(N26),N26*$C$3,0)+IF(ISNUMBER(S26),S26*$D$3,0)+IF(ISNUMBER(Z26),Z26*$E$3,0))/(IF(ISNUMBER(N26),$C$3,0)+IF(ISNUMBER(S26),$D$3,0)+IF(ISNUMBER(Z26),$E$3,0)))</f>
        <v>0.4577570825</v>
      </c>
      <c r="AD26" s="67">
        <f>IF(ISNUMBER(AC26),RANK(AC26,$AC$6:$AC$75),"")</f>
        <v>37</v>
      </c>
      <c r="AE26" t="str">
        <f>IF(ISNUMBER(AC26),IF(AC26&gt;=0.6,"Très élevé",IF(AC26&gt;=0.4,"Élevé",IF(AC26&gt;=0.2,"Modéré","Faible"))),"")</f>
        <v>Élevé</v>
      </c>
      <c r="AF26" s="67">
        <f>IF(ISNUMBER(AC26),IF(AC26&gt;=$K$3,1,0),"")</f>
        <v>0</v>
      </c>
    </row>
    <row r="27">
      <c r="A27" t="inlineStr">
        <is>
          <t xml:space="preserve">Hadjer-Lamis</t>
        </is>
      </c>
      <c r="B27" t="inlineStr">
        <is>
          <t xml:space="preserve">Haraze-Al-Biar</t>
        </is>
      </c>
      <c r="C27" t="inlineStr">
        <is>
          <t xml:space="preserve">TCD0503</t>
        </is>
      </c>
      <c r="D27" t="inlineStr">
        <is>
          <t xml:space="preserve">TCD0503</t>
        </is>
      </c>
      <c r="E27" t="inlineStr">
        <is>
          <t xml:space="preserve">Haraze Al Biar</t>
        </is>
      </c>
      <c r="F27" t="inlineStr">
        <is>
          <t xml:space="preserve">Non</t>
        </is>
      </c>
      <c r="G27" t="inlineStr">
        <is>
          <t xml:space="preserve">Non</t>
        </is>
      </c>
      <c r="H27" s="67">
        <v>272299</v>
      </c>
      <c r="I27" s="68">
        <v>11</v>
      </c>
      <c r="J27" s="68">
        <v>15</v>
      </c>
      <c r="K27" s="67">
        <v>40844.85</v>
      </c>
      <c r="L27" s="68">
        <v>21.99988183</v>
      </c>
      <c r="M27" s="67">
        <v>3</v>
      </c>
      <c r="N27" s="69">
        <f>IF(ISNUMBER(L27),MIN(1,MAX(0,(L27-$G$3)/($H$3-$G$3))),"")</f>
        <v>0.3999960609</v>
      </c>
      <c r="O27" s="68">
        <v>11.53839209</v>
      </c>
      <c r="P27" s="68">
        <v>12.67721346</v>
      </c>
      <c r="Q27" s="68">
        <v>15.26903483</v>
      </c>
      <c r="R27" s="68">
        <f>IF(COUNT(O27:Q27)=0,"",MAX(O27:Q27))</f>
        <v>15.26903483</v>
      </c>
      <c r="S27" s="69">
        <f>IF(ISNUMBER(R27),MIN(1,MAX(0,R27/$I$3)),IF($G27="Oui",0,""))</f>
        <v>0.3817258707</v>
      </c>
      <c r="T27" s="68">
        <v>1.8845</v>
      </c>
      <c r="U27" s="69">
        <v>-0.9230713675</v>
      </c>
      <c r="V27" s="68">
        <v>130.5056133</v>
      </c>
      <c r="W27" s="68">
        <v>145.8502744</v>
      </c>
      <c r="X27" s="68">
        <v>84.52570642</v>
      </c>
      <c r="Y27" s="68">
        <f>IF(COUNT(V27:X27)=0,"",MIN(V27:X27))</f>
        <v>84.52570642</v>
      </c>
      <c r="Z27" s="69">
        <f>IF(ISNUMBER(Y27),MIN(1,MAX(0,(100-Y27)/(100-$J$3))),IF($G27="Oui",0,""))</f>
        <v>0.3094858715</v>
      </c>
      <c r="AA27" s="68">
        <v>85.61571045</v>
      </c>
      <c r="AB27" s="69">
        <v>0.08893470951</v>
      </c>
      <c r="AC27" s="69">
        <f>IF(COUNT(N27,S27,Z27)=0,"",(IF(ISNUMBER(N27),N27*$C$3,0)+IF(ISNUMBER(S27),S27*$D$3,0)+IF(ISNUMBER(Z27),Z27*$E$3,0))/(IF(ISNUMBER(N27),$C$3,0)+IF(ISNUMBER(S27),$D$3,0)+IF(ISNUMBER(Z27),$E$3,0)))</f>
        <v>0.367361947</v>
      </c>
      <c r="AD27" s="67">
        <f>IF(ISNUMBER(AC27),RANK(AC27,$AC$6:$AC$75),"")</f>
        <v>48</v>
      </c>
      <c r="AE27" t="str">
        <f>IF(ISNUMBER(AC27),IF(AC27&gt;=0.6,"Très élevé",IF(AC27&gt;=0.4,"Élevé",IF(AC27&gt;=0.2,"Modéré","Faible"))),"")</f>
        <v>Modéré</v>
      </c>
      <c r="AF27" s="67">
        <f>IF(ISNUMBER(AC27),IF(AC27&gt;=$K$3,1,0),"")</f>
        <v>0</v>
      </c>
      <c r="AG27" t="inlineStr" s="72">
        <is>
          <t xml:space="preserve">Orthographe fichier HNRP : Haraze Al Biar</t>
        </is>
      </c>
    </row>
    <row r="28">
      <c r="A28" t="inlineStr">
        <is>
          <t xml:space="preserve">Kanem</t>
        </is>
      </c>
      <c r="B28" t="inlineStr">
        <is>
          <t xml:space="preserve">Kanem</t>
        </is>
      </c>
      <c r="C28" t="inlineStr">
        <is>
          <t xml:space="preserve">TCD0601</t>
        </is>
      </c>
      <c r="D28" t="inlineStr">
        <is>
          <t xml:space="preserve">TCD0601</t>
        </is>
      </c>
      <c r="E28" t="inlineStr">
        <is>
          <t xml:space="preserve">Kanem</t>
        </is>
      </c>
      <c r="F28" t="inlineStr">
        <is>
          <t xml:space="preserve">Oui</t>
        </is>
      </c>
      <c r="G28" t="inlineStr">
        <is>
          <t xml:space="preserve">Non</t>
        </is>
      </c>
      <c r="H28" s="67">
        <v>277934</v>
      </c>
      <c r="I28" s="68">
        <v>22</v>
      </c>
      <c r="J28" s="68">
        <v>28</v>
      </c>
      <c r="K28" s="67">
        <v>77821.52</v>
      </c>
      <c r="L28" s="68">
        <v>42.00000772</v>
      </c>
      <c r="M28" s="67">
        <v>3</v>
      </c>
      <c r="N28" s="69">
        <f>IF(ISNUMBER(L28),MIN(1,MAX(0,(L28-$G$3)/($H$3-$G$3))),"")</f>
        <v>1</v>
      </c>
      <c r="O28" s="68">
        <v>12.94084799</v>
      </c>
      <c r="P28" s="68">
        <v>14.28011582</v>
      </c>
      <c r="Q28" s="68">
        <v>17.36509795</v>
      </c>
      <c r="R28" s="68">
        <f>IF(COUNT(O28:Q28)=0,"",MAX(O28:Q28))</f>
        <v>17.36509795</v>
      </c>
      <c r="S28" s="69">
        <f>IF(ISNUMBER(R28),MIN(1,MAX(0,R28/$I$3)),IF($G28="Oui",0,""))</f>
        <v>0.4341274487</v>
      </c>
      <c r="T28" s="68">
        <v>2.353714286</v>
      </c>
      <c r="U28" s="69">
        <v>-1.035267839</v>
      </c>
      <c r="V28" s="68">
        <v>129.4357045</v>
      </c>
      <c r="W28" s="68">
        <v>78.62022491</v>
      </c>
      <c r="X28" s="68">
        <v>25.50696313</v>
      </c>
      <c r="Y28" s="68">
        <f>IF(COUNT(V28:X28)=0,"",MIN(V28:X28))</f>
        <v>25.50696313</v>
      </c>
      <c r="Z28" s="69">
        <f>IF(ISNUMBER(Y28),MIN(1,MAX(0,(100-Y28)/(100-$J$3))),IF($G28="Oui",0,""))</f>
        <v>1</v>
      </c>
      <c r="AA28" s="68">
        <v>35.88328514</v>
      </c>
      <c r="AB28" s="69">
        <v>2.805541415</v>
      </c>
      <c r="AC28" s="69">
        <f>IF(COUNT(N28,S28,Z28)=0,"",(IF(ISNUMBER(N28),N28*$C$3,0)+IF(ISNUMBER(S28),S28*$D$3,0)+IF(ISNUMBER(Z28),Z28*$E$3,0))/(IF(ISNUMBER(N28),$C$3,0)+IF(ISNUMBER(S28),$D$3,0)+IF(ISNUMBER(Z28),$E$3,0)))</f>
        <v>0.8302382346</v>
      </c>
      <c r="AD28" s="67">
        <f>IF(ISNUMBER(AC28),RANK(AC28,$AC$6:$AC$75),"")</f>
        <v>1</v>
      </c>
      <c r="AE28" t="str">
        <f>IF(ISNUMBER(AC28),IF(AC28&gt;=0.6,"Très élevé",IF(AC28&gt;=0.4,"Élevé",IF(AC28&gt;=0.2,"Modéré","Faible"))),"")</f>
        <v>Très élevé</v>
      </c>
      <c r="AF28" s="67">
        <f>IF(ISNUMBER(AC28),IF(AC28&gt;=$K$3,1,0),"")</f>
        <v>1</v>
      </c>
    </row>
    <row r="29">
      <c r="A29" t="inlineStr">
        <is>
          <t xml:space="preserve">Kanem</t>
        </is>
      </c>
      <c r="B29" t="inlineStr">
        <is>
          <t xml:space="preserve">Nord Kanem</t>
        </is>
      </c>
      <c r="C29" t="inlineStr">
        <is>
          <t xml:space="preserve">TCD0602</t>
        </is>
      </c>
      <c r="D29" t="inlineStr">
        <is>
          <t xml:space="preserve">TCD0602</t>
        </is>
      </c>
      <c r="E29" t="inlineStr">
        <is>
          <t xml:space="preserve">Nord Kanem</t>
        </is>
      </c>
      <c r="F29" t="inlineStr">
        <is>
          <t xml:space="preserve">Oui</t>
        </is>
      </c>
      <c r="G29" t="inlineStr">
        <is>
          <t xml:space="preserve">Non</t>
        </is>
      </c>
      <c r="H29" s="67">
        <v>165054</v>
      </c>
      <c r="I29" s="68">
        <v>25</v>
      </c>
      <c r="J29" s="68">
        <v>30</v>
      </c>
      <c r="K29" s="67">
        <v>49516.2</v>
      </c>
      <c r="L29" s="68">
        <v>39.00051989</v>
      </c>
      <c r="M29" s="67">
        <v>3</v>
      </c>
      <c r="N29" s="69">
        <f>IF(ISNUMBER(L29),MIN(1,MAX(0,(L29-$G$3)/($H$3-$G$3))),"")</f>
        <v>0.9666839962</v>
      </c>
      <c r="O29" s="68">
        <v>13.05363367</v>
      </c>
      <c r="P29" s="68">
        <v>14.37498929</v>
      </c>
      <c r="Q29" s="68">
        <v>17.74350922</v>
      </c>
      <c r="R29" s="68">
        <f>IF(COUNT(O29:Q29)=0,"",MAX(O29:Q29))</f>
        <v>17.74350922</v>
      </c>
      <c r="S29" s="69">
        <f>IF(ISNUMBER(R29),MIN(1,MAX(0,R29/$I$3)),IF($G29="Oui",0,""))</f>
        <v>0.4435877306</v>
      </c>
      <c r="T29" s="68">
        <v>2.601294164</v>
      </c>
      <c r="U29" s="69">
        <v>-1.044290694</v>
      </c>
      <c r="V29" s="68">
        <v>252.5393241</v>
      </c>
      <c r="W29" s="68">
        <v>107.8475009</v>
      </c>
      <c r="X29" s="68">
        <v>15.7846347</v>
      </c>
      <c r="Y29" s="68">
        <f>IF(COUNT(V29:X29)=0,"",MIN(V29:X29))</f>
        <v>15.7846347</v>
      </c>
      <c r="Z29" s="69">
        <f>IF(ISNUMBER(Y29),MIN(1,MAX(0,(100-Y29)/(100-$J$3))),IF($G29="Oui",0,""))</f>
        <v>1</v>
      </c>
      <c r="AA29" s="68">
        <v>30.42409041</v>
      </c>
      <c r="AB29" s="69">
        <v>6.396205263</v>
      </c>
      <c r="AC29" s="69">
        <f>IF(COUNT(N29,S29,Z29)=0,"",(IF(ISNUMBER(N29),N29*$C$3,0)+IF(ISNUMBER(S29),S29*$D$3,0)+IF(ISNUMBER(Z29),Z29*$E$3,0))/(IF(ISNUMBER(N29),$C$3,0)+IF(ISNUMBER(S29),$D$3,0)+IF(ISNUMBER(Z29),$E$3,0)))</f>
        <v>0.8197499176</v>
      </c>
      <c r="AD29" s="67">
        <f>IF(ISNUMBER(AC29),RANK(AC29,$AC$6:$AC$75),"")</f>
        <v>2</v>
      </c>
      <c r="AE29" t="str">
        <f>IF(ISNUMBER(AC29),IF(AC29&gt;=0.6,"Très élevé",IF(AC29&gt;=0.4,"Élevé",IF(AC29&gt;=0.2,"Modéré","Faible"))),"")</f>
        <v>Très élevé</v>
      </c>
      <c r="AF29" s="67">
        <f>IF(ISNUMBER(AC29),IF(AC29&gt;=$K$3,1,0),"")</f>
        <v>1</v>
      </c>
    </row>
    <row r="30">
      <c r="A30" t="inlineStr">
        <is>
          <t xml:space="preserve">Kanem</t>
        </is>
      </c>
      <c r="B30" t="inlineStr">
        <is>
          <t xml:space="preserve">Wadi Bissam</t>
        </is>
      </c>
      <c r="C30" t="inlineStr">
        <is>
          <t xml:space="preserve">TCD0603</t>
        </is>
      </c>
      <c r="D30" t="inlineStr">
        <is>
          <t xml:space="preserve">TCD0603</t>
        </is>
      </c>
      <c r="E30" t="inlineStr">
        <is>
          <t xml:space="preserve">Wadi Bissam</t>
        </is>
      </c>
      <c r="F30" t="inlineStr">
        <is>
          <t xml:space="preserve">Oui</t>
        </is>
      </c>
      <c r="G30" t="inlineStr">
        <is>
          <t xml:space="preserve">Non</t>
        </is>
      </c>
      <c r="H30" s="67">
        <v>161935</v>
      </c>
      <c r="I30" s="68">
        <v>22</v>
      </c>
      <c r="J30" s="68">
        <v>28</v>
      </c>
      <c r="K30" s="67">
        <v>45341.8</v>
      </c>
      <c r="L30" s="68">
        <v>29.0003198</v>
      </c>
      <c r="M30" s="67">
        <v>3</v>
      </c>
      <c r="N30" s="69">
        <f>IF(ISNUMBER(L30),MIN(1,MAX(0,(L30-$G$3)/($H$3-$G$3))),"")</f>
        <v>0.6333439932</v>
      </c>
      <c r="O30" s="68">
        <v>12.94084799</v>
      </c>
      <c r="P30" s="68">
        <v>14.28011582</v>
      </c>
      <c r="Q30" s="68">
        <v>17.36509795</v>
      </c>
      <c r="R30" s="68">
        <f>IF(COUNT(O30:Q30)=0,"",MAX(O30:Q30))</f>
        <v>17.36509795</v>
      </c>
      <c r="S30" s="69">
        <f>IF(ISNUMBER(R30),MIN(1,MAX(0,R30/$I$3)),IF($G30="Oui",0,""))</f>
        <v>0.4341274487</v>
      </c>
      <c r="T30" s="68">
        <v>2.353714286</v>
      </c>
      <c r="U30" s="69">
        <v>-1.035267839</v>
      </c>
      <c r="V30" s="68">
        <v>147.608908</v>
      </c>
      <c r="W30" s="68">
        <v>124.7389161</v>
      </c>
      <c r="X30" s="68">
        <v>65.54306099</v>
      </c>
      <c r="Y30" s="68">
        <f>IF(COUNT(V30:X30)=0,"",MIN(V30:X30))</f>
        <v>65.54306099</v>
      </c>
      <c r="Z30" s="69">
        <f>IF(ISNUMBER(Y30),MIN(1,MAX(0,(100-Y30)/(100-$J$3))),IF($G30="Oui",0,""))</f>
        <v>0.6891387802</v>
      </c>
      <c r="AA30" s="68">
        <v>71.14350465</v>
      </c>
      <c r="AB30" s="69">
        <v>0.5892881534</v>
      </c>
      <c r="AC30" s="69">
        <f>IF(COUNT(N30,S30,Z30)=0,"",(IF(ISNUMBER(N30),N30*$C$3,0)+IF(ISNUMBER(S30),S30*$D$3,0)+IF(ISNUMBER(Z30),Z30*$E$3,0))/(IF(ISNUMBER(N30),$C$3,0)+IF(ISNUMBER(S30),$D$3,0)+IF(ISNUMBER(Z30),$E$3,0)))</f>
        <v>0.5903174659</v>
      </c>
      <c r="AD30" s="67">
        <f>IF(ISNUMBER(AC30),RANK(AC30,$AC$6:$AC$75),"")</f>
        <v>20</v>
      </c>
      <c r="AE30" t="str">
        <f>IF(ISNUMBER(AC30),IF(AC30&gt;=0.6,"Très élevé",IF(AC30&gt;=0.4,"Élevé",IF(AC30&gt;=0.2,"Modéré","Faible"))),"")</f>
        <v>Élevé</v>
      </c>
      <c r="AF30" s="67">
        <f>IF(ISNUMBER(AC30),IF(AC30&gt;=$K$3,1,0),"")</f>
        <v>1</v>
      </c>
    </row>
    <row r="31">
      <c r="A31" t="inlineStr">
        <is>
          <t xml:space="preserve">Lac</t>
        </is>
      </c>
      <c r="B31" t="inlineStr">
        <is>
          <t xml:space="preserve">Fouli</t>
        </is>
      </c>
      <c r="C31" t="inlineStr">
        <is>
          <t xml:space="preserve">TCD0704</t>
        </is>
      </c>
      <c r="D31" t="inlineStr">
        <is>
          <t xml:space="preserve">TCD0704</t>
        </is>
      </c>
      <c r="E31" t="inlineStr">
        <is>
          <t xml:space="preserve">Fouli</t>
        </is>
      </c>
      <c r="F31" t="inlineStr">
        <is>
          <t xml:space="preserve">Oui</t>
        </is>
      </c>
      <c r="G31" t="inlineStr">
        <is>
          <t xml:space="preserve">Non</t>
        </is>
      </c>
      <c r="H31" s="67">
        <v>93022.35</v>
      </c>
      <c r="I31" s="68">
        <v>22</v>
      </c>
      <c r="J31" s="68">
        <v>27</v>
      </c>
      <c r="K31" s="67">
        <v>25116.0345</v>
      </c>
      <c r="L31" s="68">
        <v>32.00053865</v>
      </c>
      <c r="M31" s="67">
        <v>3</v>
      </c>
      <c r="N31" s="69">
        <f>IF(ISNUMBER(L31),MIN(1,MAX(0,(L31-$G$3)/($H$3-$G$3))),"")</f>
        <v>0.7333512885</v>
      </c>
      <c r="O31" s="68">
        <v>2.74411301</v>
      </c>
      <c r="P31" s="68">
        <v>3.730722051</v>
      </c>
      <c r="Q31" s="68">
        <v>8.341664425</v>
      </c>
      <c r="R31" s="68">
        <f>IF(COUNT(O31:Q31)=0,"",MAX(O31:Q31))</f>
        <v>8.341664425</v>
      </c>
      <c r="S31" s="69">
        <f>IF(ISNUMBER(R31),MIN(1,MAX(0,R31/$I$3)),IF($G31="Oui",0,""))</f>
        <v>0.2085416106</v>
      </c>
      <c r="T31" s="68">
        <v>5.995111111</v>
      </c>
      <c r="U31" s="69">
        <v>-0.1618312631</v>
      </c>
      <c r="V31" s="68">
        <v>116.1014826</v>
      </c>
      <c r="W31" s="68">
        <v>83.39408611</v>
      </c>
      <c r="X31" s="68">
        <v>40.96090633</v>
      </c>
      <c r="Y31" s="68">
        <f>IF(COUNT(V31:X31)=0,"",MIN(V31:X31))</f>
        <v>40.96090633</v>
      </c>
      <c r="Z31" s="69">
        <f>IF(ISNUMBER(Y31),MIN(1,MAX(0,(100-Y31)/(100-$J$3))),IF($G31="Oui",0,""))</f>
        <v>1</v>
      </c>
      <c r="AA31" s="68">
        <v>46.4866748</v>
      </c>
      <c r="AB31" s="69">
        <v>0.9303687709</v>
      </c>
      <c r="AC31" s="69">
        <f>IF(COUNT(N31,S31,Z31)=0,"",(IF(ISNUMBER(N31),N31*$C$3,0)+IF(ISNUMBER(S31),S31*$D$3,0)+IF(ISNUMBER(Z31),Z31*$E$3,0))/(IF(ISNUMBER(N31),$C$3,0)+IF(ISNUMBER(S31),$D$3,0)+IF(ISNUMBER(Z31),$E$3,0)))</f>
        <v>0.6559029986</v>
      </c>
      <c r="AD31" s="67">
        <f>IF(ISNUMBER(AC31),RANK(AC31,$AC$6:$AC$75),"")</f>
        <v>14</v>
      </c>
      <c r="AE31" t="str">
        <f>IF(ISNUMBER(AC31),IF(AC31&gt;=0.6,"Très élevé",IF(AC31&gt;=0.4,"Élevé",IF(AC31&gt;=0.2,"Modéré","Faible"))),"")</f>
        <v>Très élevé</v>
      </c>
      <c r="AF31" s="67">
        <f>IF(ISNUMBER(AC31),IF(AC31&gt;=$K$3,1,0),"")</f>
        <v>1</v>
      </c>
    </row>
    <row r="32">
      <c r="A32" t="inlineStr">
        <is>
          <t xml:space="preserve">Lac</t>
        </is>
      </c>
      <c r="B32" t="inlineStr">
        <is>
          <t xml:space="preserve">Kaya</t>
        </is>
      </c>
      <c r="C32" t="inlineStr">
        <is>
          <t xml:space="preserve">TCD0703</t>
        </is>
      </c>
      <c r="D32" t="inlineStr">
        <is>
          <t xml:space="preserve">TCD0703</t>
        </is>
      </c>
      <c r="E32" t="inlineStr">
        <is>
          <t xml:space="preserve">Kaya</t>
        </is>
      </c>
      <c r="F32" t="inlineStr">
        <is>
          <t xml:space="preserve">Oui</t>
        </is>
      </c>
      <c r="G32" t="inlineStr">
        <is>
          <t xml:space="preserve">Non</t>
        </is>
      </c>
      <c r="H32" s="67">
        <v>80889</v>
      </c>
      <c r="I32" s="68">
        <v>30</v>
      </c>
      <c r="J32" s="68">
        <v>35</v>
      </c>
      <c r="K32" s="67">
        <v>28311.15</v>
      </c>
      <c r="L32" s="68">
        <v>35</v>
      </c>
      <c r="M32" s="67">
        <v>3</v>
      </c>
      <c r="N32" s="69">
        <f>IF(ISNUMBER(L32),MIN(1,MAX(0,(L32-$G$3)/($H$3-$G$3))),"")</f>
        <v>0.8333333333</v>
      </c>
      <c r="O32" s="68">
        <v>2.74411301</v>
      </c>
      <c r="P32" s="68">
        <v>3.730722051</v>
      </c>
      <c r="Q32" s="68">
        <v>8.341664425</v>
      </c>
      <c r="R32" s="68">
        <f>IF(COUNT(O32:Q32)=0,"",MAX(O32:Q32))</f>
        <v>8.341664425</v>
      </c>
      <c r="S32" s="69">
        <f>IF(ISNUMBER(R32),MIN(1,MAX(0,R32/$I$3)),IF($G32="Oui",0,""))</f>
        <v>0.2085416106</v>
      </c>
      <c r="T32" s="68">
        <v>5.995111111</v>
      </c>
      <c r="U32" s="69">
        <v>-0.1618312631</v>
      </c>
      <c r="V32" s="68">
        <v>123.309449</v>
      </c>
      <c r="W32" s="68">
        <v>101.7206107</v>
      </c>
      <c r="X32" s="68">
        <v>48.88087358</v>
      </c>
      <c r="Y32" s="68">
        <f>IF(COUNT(V32:X32)=0,"",MIN(V32:X32))</f>
        <v>48.88087358</v>
      </c>
      <c r="Z32" s="69">
        <f>IF(ISNUMBER(Y32),MIN(1,MAX(0,(100-Y32)/(100-$J$3))),IF($G32="Oui",0,""))</f>
        <v>1</v>
      </c>
      <c r="AA32" s="68">
        <v>54.28424465</v>
      </c>
      <c r="AB32" s="69">
        <v>0.762356017</v>
      </c>
      <c r="AC32" s="69">
        <f>IF(COUNT(N32,S32,Z32)=0,"",(IF(ISNUMBER(N32),N32*$C$3,0)+IF(ISNUMBER(S32),S32*$D$3,0)+IF(ISNUMBER(Z32),Z32*$E$3,0))/(IF(ISNUMBER(N32),$C$3,0)+IF(ISNUMBER(S32),$D$3,0)+IF(ISNUMBER(Z32),$E$3,0)))</f>
        <v>0.6958958165</v>
      </c>
      <c r="AD32" s="67">
        <f>IF(ISNUMBER(AC32),RANK(AC32,$AC$6:$AC$75),"")</f>
        <v>9</v>
      </c>
      <c r="AE32" t="str">
        <f>IF(ISNUMBER(AC32),IF(AC32&gt;=0.6,"Très élevé",IF(AC32&gt;=0.4,"Élevé",IF(AC32&gt;=0.2,"Modéré","Faible"))),"")</f>
        <v>Très élevé</v>
      </c>
      <c r="AF32" s="67">
        <f>IF(ISNUMBER(AC32),IF(AC32&gt;=$K$3,1,0),"")</f>
        <v>1</v>
      </c>
    </row>
    <row r="33">
      <c r="A33" t="inlineStr">
        <is>
          <t xml:space="preserve">Lac</t>
        </is>
      </c>
      <c r="B33" t="inlineStr">
        <is>
          <t xml:space="preserve">Mamdi</t>
        </is>
      </c>
      <c r="C33" t="inlineStr">
        <is>
          <t xml:space="preserve">TCD0701</t>
        </is>
      </c>
      <c r="D33" t="inlineStr">
        <is>
          <t xml:space="preserve">TCD0701</t>
        </is>
      </c>
      <c r="E33" t="inlineStr">
        <is>
          <t xml:space="preserve">Mamdi</t>
        </is>
      </c>
      <c r="F33" t="inlineStr">
        <is>
          <t xml:space="preserve">Oui</t>
        </is>
      </c>
      <c r="G33" t="inlineStr">
        <is>
          <t xml:space="preserve">Non</t>
        </is>
      </c>
      <c r="H33" s="67">
        <v>230533.65</v>
      </c>
      <c r="I33" s="68">
        <v>13</v>
      </c>
      <c r="J33" s="68">
        <v>22</v>
      </c>
      <c r="K33" s="67">
        <v>50717.403</v>
      </c>
      <c r="L33" s="68">
        <v>43.00019554</v>
      </c>
      <c r="M33" s="67">
        <v>3</v>
      </c>
      <c r="N33" s="69">
        <f>IF(ISNUMBER(L33),MIN(1,MAX(0,(L33-$G$3)/($H$3-$G$3))),"")</f>
        <v>1</v>
      </c>
      <c r="O33" s="68">
        <v>3.340443174</v>
      </c>
      <c r="P33" s="68">
        <v>4.34767657</v>
      </c>
      <c r="Q33" s="68">
        <v>8.869377032</v>
      </c>
      <c r="R33" s="68">
        <f>IF(COUNT(O33:Q33)=0,"",MAX(O33:Q33))</f>
        <v>8.869377032</v>
      </c>
      <c r="S33" s="69">
        <f>IF(ISNUMBER(R33),MIN(1,MAX(0,R33/$I$3)),IF($G33="Oui",0,""))</f>
        <v>0.2217344258</v>
      </c>
      <c r="T33" s="68">
        <v>5.78215326</v>
      </c>
      <c r="U33" s="69">
        <v>-0.2129119842</v>
      </c>
      <c r="V33" s="68">
        <v>95.80300924</v>
      </c>
      <c r="W33" s="68">
        <v>100.0661625</v>
      </c>
      <c r="X33" s="68">
        <v>56.767991</v>
      </c>
      <c r="Y33" s="68">
        <f>IF(COUNT(V33:X33)=0,"",MIN(V33:X33))</f>
        <v>56.767991</v>
      </c>
      <c r="Z33" s="69">
        <f>IF(ISNUMBER(Y33),MIN(1,MAX(0,(100-Y33)/(100-$J$3))),IF($G33="Oui",0,""))</f>
        <v>0.8646401799</v>
      </c>
      <c r="AA33" s="68">
        <v>58.54463491</v>
      </c>
      <c r="AB33" s="69">
        <v>0.2158384742</v>
      </c>
      <c r="AC33" s="69">
        <f>IF(COUNT(N33,S33,Z33)=0,"",(IF(ISNUMBER(N33),N33*$C$3,0)+IF(ISNUMBER(S33),S33*$D$3,0)+IF(ISNUMBER(Z33),Z33*$E$3,0))/(IF(ISNUMBER(N33),$C$3,0)+IF(ISNUMBER(S33),$D$3,0)+IF(ISNUMBER(Z33),$E$3,0)))</f>
        <v>0.7259123817</v>
      </c>
      <c r="AD33" s="67">
        <f>IF(ISNUMBER(AC33),RANK(AC33,$AC$6:$AC$75),"")</f>
        <v>7</v>
      </c>
      <c r="AE33" t="str">
        <f>IF(ISNUMBER(AC33),IF(AC33&gt;=0.6,"Très élevé",IF(AC33&gt;=0.4,"Élevé",IF(AC33&gt;=0.2,"Modéré","Faible"))),"")</f>
        <v>Très élevé</v>
      </c>
      <c r="AF33" s="67">
        <f>IF(ISNUMBER(AC33),IF(AC33&gt;=$K$3,1,0),"")</f>
        <v>1</v>
      </c>
    </row>
    <row r="34">
      <c r="A34" t="inlineStr">
        <is>
          <t xml:space="preserve">Lac</t>
        </is>
      </c>
      <c r="B34" t="inlineStr">
        <is>
          <t xml:space="preserve">Wayi</t>
        </is>
      </c>
      <c r="C34" t="inlineStr">
        <is>
          <t xml:space="preserve">TCD0702</t>
        </is>
      </c>
      <c r="D34" t="inlineStr">
        <is>
          <t xml:space="preserve">TCD0702</t>
        </is>
      </c>
      <c r="E34" t="inlineStr">
        <is>
          <t xml:space="preserve">Wayi</t>
        </is>
      </c>
      <c r="F34" t="inlineStr">
        <is>
          <t xml:space="preserve">Oui</t>
        </is>
      </c>
      <c r="G34" t="inlineStr">
        <is>
          <t xml:space="preserve">Non</t>
        </is>
      </c>
      <c r="H34" s="67">
        <v>382657</v>
      </c>
      <c r="I34" s="68">
        <v>13</v>
      </c>
      <c r="J34" s="68">
        <v>22</v>
      </c>
      <c r="K34" s="67">
        <v>84184.54</v>
      </c>
      <c r="L34" s="68">
        <v>43.9999103</v>
      </c>
      <c r="M34" s="67">
        <v>3</v>
      </c>
      <c r="N34" s="69">
        <f>IF(ISNUMBER(L34),MIN(1,MAX(0,(L34-$G$3)/($H$3-$G$3))),"")</f>
        <v>1</v>
      </c>
      <c r="O34" s="68">
        <v>11.99325712</v>
      </c>
      <c r="P34" s="68">
        <v>13.24671034</v>
      </c>
      <c r="Q34" s="68">
        <v>16.22807499</v>
      </c>
      <c r="R34" s="68">
        <f>IF(COUNT(O34:Q34)=0,"",MAX(O34:Q34))</f>
        <v>16.22807499</v>
      </c>
      <c r="S34" s="69">
        <f>IF(ISNUMBER(R34),MIN(1,MAX(0,R34/$I$3)),IF($G34="Oui",0,""))</f>
        <v>0.4057018748</v>
      </c>
      <c r="T34" s="68">
        <v>2.353474889</v>
      </c>
      <c r="U34" s="69">
        <v>-0.9568689727</v>
      </c>
      <c r="V34" s="68">
        <v>119.8711044</v>
      </c>
      <c r="W34" s="68">
        <v>107.4429968</v>
      </c>
      <c r="X34" s="68">
        <v>52.30625107</v>
      </c>
      <c r="Y34" s="68">
        <f>IF(COUNT(V34:X34)=0,"",MIN(V34:X34))</f>
        <v>52.30625107</v>
      </c>
      <c r="Z34" s="69">
        <f>IF(ISNUMBER(Y34),MIN(1,MAX(0,(100-Y34)/(100-$J$3))),IF($G34="Oui",0,""))</f>
        <v>0.9538749785</v>
      </c>
      <c r="AA34" s="68">
        <v>65.69910251</v>
      </c>
      <c r="AB34" s="69">
        <v>1.765840426</v>
      </c>
      <c r="AC34" s="69">
        <f>IF(COUNT(N34,S34,Z34)=0,"",(IF(ISNUMBER(N34),N34*$C$3,0)+IF(ISNUMBER(S34),S34*$D$3,0)+IF(ISNUMBER(Z34),Z34*$E$3,0))/(IF(ISNUMBER(N34),$C$3,0)+IF(ISNUMBER(S34),$D$3,0)+IF(ISNUMBER(Z34),$E$3,0)))</f>
        <v>0.807873056</v>
      </c>
      <c r="AD34" s="67">
        <f>IF(ISNUMBER(AC34),RANK(AC34,$AC$6:$AC$75),"")</f>
        <v>3</v>
      </c>
      <c r="AE34" t="str">
        <f>IF(ISNUMBER(AC34),IF(AC34&gt;=0.6,"Très élevé",IF(AC34&gt;=0.4,"Élevé",IF(AC34&gt;=0.2,"Modéré","Faible"))),"")</f>
        <v>Très élevé</v>
      </c>
      <c r="AF34" s="67">
        <f>IF(ISNUMBER(AC34),IF(AC34&gt;=$K$3,1,0),"")</f>
        <v>1</v>
      </c>
    </row>
    <row r="35">
      <c r="A35" t="inlineStr">
        <is>
          <t xml:space="preserve">Logone Occidental</t>
        </is>
      </c>
      <c r="B35" t="inlineStr">
        <is>
          <t xml:space="preserve">Dodjé</t>
        </is>
      </c>
      <c r="C35" t="inlineStr">
        <is>
          <t xml:space="preserve">TCD0802</t>
        </is>
      </c>
      <c r="D35" t="inlineStr">
        <is>
          <t xml:space="preserve">TCD0802</t>
        </is>
      </c>
      <c r="E35" t="inlineStr">
        <is>
          <t xml:space="preserve">Djode</t>
        </is>
      </c>
      <c r="F35" t="inlineStr">
        <is>
          <t xml:space="preserve">Non</t>
        </is>
      </c>
      <c r="G35" t="inlineStr">
        <is>
          <t xml:space="preserve">Non</t>
        </is>
      </c>
      <c r="H35" s="67">
        <v>192991</v>
      </c>
      <c r="I35" s="68">
        <v>15</v>
      </c>
      <c r="J35" s="68">
        <v>21</v>
      </c>
      <c r="K35" s="67">
        <v>40528.11</v>
      </c>
      <c r="L35" s="68">
        <v>21</v>
      </c>
      <c r="M35" s="67">
        <v>3</v>
      </c>
      <c r="N35" s="69">
        <f>IF(ISNUMBER(L35),MIN(1,MAX(0,(L35-$G$3)/($H$3-$G$3))),"")</f>
        <v>0.3666666667</v>
      </c>
      <c r="O35" s="68">
        <v>25.62016477</v>
      </c>
      <c r="P35" s="68">
        <v>72.24204017</v>
      </c>
      <c r="Q35" s="68">
        <v>69.52324891</v>
      </c>
      <c r="R35" s="68">
        <f>IF(COUNT(O35:Q35)=0,"",MAX(O35:Q35))</f>
        <v>72.24204017</v>
      </c>
      <c r="S35" s="69">
        <f>IF(ISNUMBER(R35),MIN(1,MAX(0,R35/$I$3)),IF($G35="Oui",0,""))</f>
        <v>1</v>
      </c>
      <c r="T35" s="68">
        <v>68.86422222</v>
      </c>
      <c r="U35" s="69">
        <v>-0.2502087369</v>
      </c>
      <c r="V35" s="68">
        <v>96.51286216</v>
      </c>
      <c r="W35" s="68">
        <v>94.50285504</v>
      </c>
      <c r="X35" s="68">
        <v>101.2261757</v>
      </c>
      <c r="Y35" s="68">
        <f>IF(COUNT(V35:X35)=0,"",MIN(V35:X35))</f>
        <v>94.50285504</v>
      </c>
      <c r="Z35" s="69">
        <f>IF(ISNUMBER(Y35),MIN(1,MAX(0,(100-Y35)/(100-$J$3))),IF($G35="Oui",0,""))</f>
        <v>0.1099428992</v>
      </c>
      <c r="AA35" s="68">
        <v>78.56450201</v>
      </c>
      <c r="AB35" s="69">
        <v>-1.249294259</v>
      </c>
      <c r="AC35" s="69">
        <f>IF(COUNT(N35,S35,Z35)=0,"",(IF(ISNUMBER(N35),N35*$C$3,0)+IF(ISNUMBER(S35),S35*$D$3,0)+IF(ISNUMBER(Z35),Z35*$E$3,0))/(IF(ISNUMBER(N35),$C$3,0)+IF(ISNUMBER(S35),$D$3,0)+IF(ISNUMBER(Z35),$E$3,0)))</f>
        <v>0.4796495364</v>
      </c>
      <c r="AD35" s="67">
        <f>IF(ISNUMBER(AC35),RANK(AC35,$AC$6:$AC$75),"")</f>
        <v>33</v>
      </c>
      <c r="AE35" t="str">
        <f>IF(ISNUMBER(AC35),IF(AC35&gt;=0.6,"Très élevé",IF(AC35&gt;=0.4,"Élevé",IF(AC35&gt;=0.2,"Modéré","Faible"))),"")</f>
        <v>Élevé</v>
      </c>
      <c r="AF35" s="67">
        <f>IF(ISNUMBER(AC35),IF(AC35&gt;=$K$3,1,0),"")</f>
        <v>0</v>
      </c>
      <c r="AG35" t="inlineStr" s="72">
        <is>
          <t xml:space="preserve">Orthographe fichier HNRP : Djode</t>
        </is>
      </c>
    </row>
    <row r="36">
      <c r="A36" t="inlineStr">
        <is>
          <t xml:space="preserve">Logone Occidental</t>
        </is>
      </c>
      <c r="B36" t="inlineStr">
        <is>
          <t xml:space="preserve">Guéni</t>
        </is>
      </c>
      <c r="C36" t="inlineStr">
        <is>
          <t xml:space="preserve">TCD0803</t>
        </is>
      </c>
      <c r="D36" t="inlineStr">
        <is>
          <t xml:space="preserve">TCD0803</t>
        </is>
      </c>
      <c r="E36" t="inlineStr">
        <is>
          <t xml:space="preserve">Gueni</t>
        </is>
      </c>
      <c r="F36" t="inlineStr">
        <is>
          <t xml:space="preserve">Non</t>
        </is>
      </c>
      <c r="G36" t="inlineStr">
        <is>
          <t xml:space="preserve">Non</t>
        </is>
      </c>
      <c r="H36" s="67">
        <v>166957</v>
      </c>
      <c r="I36" s="68">
        <v>11</v>
      </c>
      <c r="J36" s="68">
        <v>21</v>
      </c>
      <c r="K36" s="67">
        <v>35060.97</v>
      </c>
      <c r="L36" s="68">
        <v>21</v>
      </c>
      <c r="M36" s="67">
        <v>3</v>
      </c>
      <c r="N36" s="69">
        <f>IF(ISNUMBER(L36),MIN(1,MAX(0,(L36-$G$3)/($H$3-$G$3))),"")</f>
        <v>0.3666666667</v>
      </c>
      <c r="O36" s="68">
        <v>25.62016477</v>
      </c>
      <c r="P36" s="68">
        <v>72.24204017</v>
      </c>
      <c r="Q36" s="68">
        <v>69.52324891</v>
      </c>
      <c r="R36" s="68">
        <f>IF(COUNT(O36:Q36)=0,"",MAX(O36:Q36))</f>
        <v>72.24204017</v>
      </c>
      <c r="S36" s="69">
        <f>IF(ISNUMBER(R36),MIN(1,MAX(0,R36/$I$3)),IF($G36="Oui",0,""))</f>
        <v>1</v>
      </c>
      <c r="T36" s="68">
        <v>68.86422222</v>
      </c>
      <c r="U36" s="69">
        <v>-0.2502087369</v>
      </c>
      <c r="V36" s="68">
        <v>100.8527247</v>
      </c>
      <c r="W36" s="68">
        <v>95.9974945</v>
      </c>
      <c r="X36" s="68">
        <v>95.95332618</v>
      </c>
      <c r="Y36" s="68">
        <f>IF(COUNT(V36:X36)=0,"",MIN(V36:X36))</f>
        <v>95.95332618</v>
      </c>
      <c r="Z36" s="69">
        <f>IF(ISNUMBER(Y36),MIN(1,MAX(0,(100-Y36)/(100-$J$3))),IF($G36="Oui",0,""))</f>
        <v>0.08093347646</v>
      </c>
      <c r="AA36" s="68">
        <v>77.76373369</v>
      </c>
      <c r="AB36" s="69">
        <v>-1.307359218</v>
      </c>
      <c r="AC36" s="69">
        <f>IF(COUNT(N36,S36,Z36)=0,"",(IF(ISNUMBER(N36),N36*$C$3,0)+IF(ISNUMBER(S36),S36*$D$3,0)+IF(ISNUMBER(Z36),Z36*$E$3,0))/(IF(ISNUMBER(N36),$C$3,0)+IF(ISNUMBER(S36),$D$3,0)+IF(ISNUMBER(Z36),$E$3,0)))</f>
        <v>0.4709467096</v>
      </c>
      <c r="AD36" s="67">
        <f>IF(ISNUMBER(AC36),RANK(AC36,$AC$6:$AC$75),"")</f>
        <v>34</v>
      </c>
      <c r="AE36" t="str">
        <f>IF(ISNUMBER(AC36),IF(AC36&gt;=0.6,"Très élevé",IF(AC36&gt;=0.4,"Élevé",IF(AC36&gt;=0.2,"Modéré","Faible"))),"")</f>
        <v>Élevé</v>
      </c>
      <c r="AF36" s="67">
        <f>IF(ISNUMBER(AC36),IF(AC36&gt;=$K$3,1,0),"")</f>
        <v>0</v>
      </c>
      <c r="AG36" t="inlineStr" s="72">
        <is>
          <t xml:space="preserve">Orthographe fichier HNRP : Gueni</t>
        </is>
      </c>
    </row>
    <row r="37">
      <c r="A37" t="inlineStr">
        <is>
          <t xml:space="preserve">Logone Occidental</t>
        </is>
      </c>
      <c r="B37" t="inlineStr">
        <is>
          <t xml:space="preserve">Lac Wey</t>
        </is>
      </c>
      <c r="C37" t="inlineStr">
        <is>
          <t xml:space="preserve">TCD0801</t>
        </is>
      </c>
      <c r="D37" t="inlineStr">
        <is>
          <t xml:space="preserve">TCD0801</t>
        </is>
      </c>
      <c r="E37" t="inlineStr">
        <is>
          <t xml:space="preserve">Lac wey</t>
        </is>
      </c>
      <c r="F37" t="inlineStr">
        <is>
          <t xml:space="preserve">Non</t>
        </is>
      </c>
      <c r="G37" t="inlineStr">
        <is>
          <t xml:space="preserve">Non</t>
        </is>
      </c>
      <c r="H37" s="67">
        <v>601492</v>
      </c>
      <c r="I37" s="68">
        <v>12</v>
      </c>
      <c r="J37" s="68">
        <v>23</v>
      </c>
      <c r="K37" s="67">
        <v>138343.16</v>
      </c>
      <c r="L37" s="68">
        <v>23</v>
      </c>
      <c r="M37" s="67">
        <v>3</v>
      </c>
      <c r="N37" s="69">
        <f>IF(ISNUMBER(L37),MIN(1,MAX(0,(L37-$G$3)/($H$3-$G$3))),"")</f>
        <v>0.4333333333</v>
      </c>
      <c r="O37" s="68">
        <v>25.62016477</v>
      </c>
      <c r="P37" s="68">
        <v>72.24204017</v>
      </c>
      <c r="Q37" s="68">
        <v>69.52324891</v>
      </c>
      <c r="R37" s="68">
        <f>IF(COUNT(O37:Q37)=0,"",MAX(O37:Q37))</f>
        <v>72.24204017</v>
      </c>
      <c r="S37" s="69">
        <f>IF(ISNUMBER(R37),MIN(1,MAX(0,R37/$I$3)),IF($G37="Oui",0,""))</f>
        <v>1</v>
      </c>
      <c r="T37" s="68">
        <v>68.86422222</v>
      </c>
      <c r="U37" s="69">
        <v>-0.2502087369</v>
      </c>
      <c r="V37" s="68">
        <v>90.52093372</v>
      </c>
      <c r="W37" s="68">
        <v>93.87748638</v>
      </c>
      <c r="X37" s="68">
        <v>92.96721407</v>
      </c>
      <c r="Y37" s="68">
        <f>IF(COUNT(V37:X37)=0,"",MIN(V37:X37))</f>
        <v>90.52093372</v>
      </c>
      <c r="Z37" s="69">
        <f>IF(ISNUMBER(Y37),MIN(1,MAX(0,(100-Y37)/(100-$J$3))),IF($G37="Oui",0,""))</f>
        <v>0.1895813255</v>
      </c>
      <c r="AA37" s="68">
        <v>71.82216143</v>
      </c>
      <c r="AB37" s="69">
        <v>-1.568595453</v>
      </c>
      <c r="AC37" s="69">
        <f>IF(COUNT(N37,S37,Z37)=0,"",(IF(ISNUMBER(N37),N37*$C$3,0)+IF(ISNUMBER(S37),S37*$D$3,0)+IF(ISNUMBER(Z37),Z37*$E$3,0))/(IF(ISNUMBER(N37),$C$3,0)+IF(ISNUMBER(S37),$D$3,0)+IF(ISNUMBER(Z37),$E$3,0)))</f>
        <v>0.530207731</v>
      </c>
      <c r="AD37" s="67">
        <f>IF(ISNUMBER(AC37),RANK(AC37,$AC$6:$AC$75),"")</f>
        <v>27</v>
      </c>
      <c r="AE37" t="str">
        <f>IF(ISNUMBER(AC37),IF(AC37&gt;=0.6,"Très élevé",IF(AC37&gt;=0.4,"Élevé",IF(AC37&gt;=0.2,"Modéré","Faible"))),"")</f>
        <v>Élevé</v>
      </c>
      <c r="AF37" s="67">
        <f>IF(ISNUMBER(AC37),IF(AC37&gt;=$K$3,1,0),"")</f>
        <v>1</v>
      </c>
      <c r="AG37" t="inlineStr" s="72">
        <is>
          <t xml:space="preserve">Orthographe fichier HNRP : Lac wey</t>
        </is>
      </c>
    </row>
    <row r="38">
      <c r="A38" t="inlineStr">
        <is>
          <t xml:space="preserve">Logone Occidental</t>
        </is>
      </c>
      <c r="B38" t="inlineStr">
        <is>
          <t xml:space="preserve">Ngourkosso</t>
        </is>
      </c>
      <c r="C38" t="inlineStr">
        <is>
          <t xml:space="preserve">TCD0804</t>
        </is>
      </c>
      <c r="D38" t="inlineStr">
        <is>
          <t xml:space="preserve">TCD0804</t>
        </is>
      </c>
      <c r="E38" t="inlineStr">
        <is>
          <t xml:space="preserve">Ngourkosso</t>
        </is>
      </c>
      <c r="F38" t="inlineStr">
        <is>
          <t xml:space="preserve">Non</t>
        </is>
      </c>
      <c r="G38" t="inlineStr">
        <is>
          <t xml:space="preserve">Non</t>
        </is>
      </c>
      <c r="H38" s="67">
        <v>288814</v>
      </c>
      <c r="I38" s="68">
        <v>25</v>
      </c>
      <c r="J38" s="68">
        <v>34</v>
      </c>
      <c r="K38" s="67">
        <v>98196.76</v>
      </c>
      <c r="L38" s="68">
        <v>34</v>
      </c>
      <c r="M38" s="67">
        <v>3</v>
      </c>
      <c r="N38" s="69">
        <f>IF(ISNUMBER(L38),MIN(1,MAX(0,(L38-$G$3)/($H$3-$G$3))),"")</f>
        <v>0.8</v>
      </c>
      <c r="O38" s="68">
        <v>25.62016477</v>
      </c>
      <c r="P38" s="68">
        <v>72.24204017</v>
      </c>
      <c r="Q38" s="68">
        <v>69.52324891</v>
      </c>
      <c r="R38" s="68">
        <f>IF(COUNT(O38:Q38)=0,"",MAX(O38:Q38))</f>
        <v>72.24204017</v>
      </c>
      <c r="S38" s="69">
        <f>IF(ISNUMBER(R38),MIN(1,MAX(0,R38/$I$3)),IF($G38="Oui",0,""))</f>
        <v>1</v>
      </c>
      <c r="T38" s="68">
        <v>68.86422222</v>
      </c>
      <c r="U38" s="69">
        <v>-0.2502087369</v>
      </c>
      <c r="V38" s="68">
        <v>97.80781528</v>
      </c>
      <c r="W38" s="68">
        <v>90.34379681</v>
      </c>
      <c r="X38" s="68">
        <v>92.39159612</v>
      </c>
      <c r="Y38" s="68">
        <f>IF(COUNT(V38:X38)=0,"",MIN(V38:X38))</f>
        <v>90.34379681</v>
      </c>
      <c r="Z38" s="69">
        <f>IF(ISNUMBER(Y38),MIN(1,MAX(0,(100-Y38)/(100-$J$3))),IF($G38="Oui",0,""))</f>
        <v>0.1931240638</v>
      </c>
      <c r="AA38" s="68">
        <v>79.08411816</v>
      </c>
      <c r="AB38" s="69">
        <v>-0.9231959474</v>
      </c>
      <c r="AC38" s="69">
        <f>IF(COUNT(N38,S38,Z38)=0,"",(IF(ISNUMBER(N38),N38*$C$3,0)+IF(ISNUMBER(S38),S38*$D$3,0)+IF(ISNUMBER(Z38),Z38*$E$3,0))/(IF(ISNUMBER(N38),$C$3,0)+IF(ISNUMBER(S38),$D$3,0)+IF(ISNUMBER(Z38),$E$3,0)))</f>
        <v>0.6779372191</v>
      </c>
      <c r="AD38" s="67">
        <f>IF(ISNUMBER(AC38),RANK(AC38,$AC$6:$AC$75),"")</f>
        <v>11</v>
      </c>
      <c r="AE38" t="str">
        <f>IF(ISNUMBER(AC38),IF(AC38&gt;=0.6,"Très élevé",IF(AC38&gt;=0.4,"Élevé",IF(AC38&gt;=0.2,"Modéré","Faible"))),"")</f>
        <v>Très élevé</v>
      </c>
      <c r="AF38" s="67">
        <f>IF(ISNUMBER(AC38),IF(AC38&gt;=$K$3,1,0),"")</f>
        <v>1</v>
      </c>
    </row>
    <row r="39">
      <c r="A39" t="inlineStr">
        <is>
          <t xml:space="preserve">Logone Oriental</t>
        </is>
      </c>
      <c r="B39" t="inlineStr">
        <is>
          <t xml:space="preserve">Kouh Est</t>
        </is>
      </c>
      <c r="C39" t="inlineStr">
        <is>
          <t xml:space="preserve">TCD0902</t>
        </is>
      </c>
      <c r="D39" t="inlineStr">
        <is>
          <t xml:space="preserve">TCD0902</t>
        </is>
      </c>
      <c r="E39" t="inlineStr">
        <is>
          <t xml:space="preserve">Kouh Est</t>
        </is>
      </c>
      <c r="F39" t="inlineStr">
        <is>
          <t xml:space="preserve">Non</t>
        </is>
      </c>
      <c r="G39" t="inlineStr">
        <is>
          <t xml:space="preserve">Non</t>
        </is>
      </c>
      <c r="H39" s="67">
        <v>183897</v>
      </c>
      <c r="I39" s="68">
        <v>2</v>
      </c>
      <c r="J39" s="68">
        <v>7</v>
      </c>
      <c r="K39" s="67">
        <v>12872.79</v>
      </c>
      <c r="L39" s="68">
        <v>14.99988335</v>
      </c>
      <c r="M39" s="67">
        <v>2</v>
      </c>
      <c r="N39" s="69">
        <f>IF(ISNUMBER(L39),MIN(1,MAX(0,(L39-$G$3)/($H$3-$G$3))),"")</f>
        <v>0.1666627782</v>
      </c>
      <c r="O39" s="68">
        <v>33.1670603</v>
      </c>
      <c r="P39" s="68">
        <v>50.35682957</v>
      </c>
      <c r="Q39" s="68">
        <v>60.55726551</v>
      </c>
      <c r="R39" s="68">
        <f>IF(COUNT(O39:Q39)=0,"",MAX(O39:Q39))</f>
        <v>60.55726551</v>
      </c>
      <c r="S39" s="69">
        <f>IF(ISNUMBER(R39),MIN(1,MAX(0,R39/$I$3)),IF($G39="Oui",0,""))</f>
        <v>1</v>
      </c>
      <c r="T39" s="68">
        <v>59.50533333</v>
      </c>
      <c r="U39" s="69">
        <v>-0.07254704653</v>
      </c>
      <c r="V39" s="68">
        <v>92.97273426</v>
      </c>
      <c r="W39" s="68">
        <v>109.2408049</v>
      </c>
      <c r="X39" s="68">
        <v>110.6573537</v>
      </c>
      <c r="Y39" s="68">
        <f>IF(COUNT(V39:X39)=0,"",MIN(V39:X39))</f>
        <v>92.97273426</v>
      </c>
      <c r="Z39" s="69">
        <f>IF(ISNUMBER(Y39),MIN(1,MAX(0,(100-Y39)/(100-$J$3))),IF($G39="Oui",0,""))</f>
        <v>0.1405453149</v>
      </c>
      <c r="AA39" s="68">
        <v>76.93423227</v>
      </c>
      <c r="AB39" s="69">
        <v>-1.380060691</v>
      </c>
      <c r="AC39" s="69">
        <f>IF(COUNT(N39,S39,Z39)=0,"",(IF(ISNUMBER(N39),N39*$C$3,0)+IF(ISNUMBER(S39),S39*$D$3,0)+IF(ISNUMBER(Z39),Z39*$E$3,0))/(IF(ISNUMBER(N39),$C$3,0)+IF(ISNUMBER(S39),$D$3,0)+IF(ISNUMBER(Z39),$E$3,0)))</f>
        <v>0.4088287057</v>
      </c>
      <c r="AD39" s="67">
        <f>IF(ISNUMBER(AC39),RANK(AC39,$AC$6:$AC$75),"")</f>
        <v>44</v>
      </c>
      <c r="AE39" t="str">
        <f>IF(ISNUMBER(AC39),IF(AC39&gt;=0.6,"Très élevé",IF(AC39&gt;=0.4,"Élevé",IF(AC39&gt;=0.2,"Modéré","Faible"))),"")</f>
        <v>Élevé</v>
      </c>
      <c r="AF39" s="67">
        <f>IF(ISNUMBER(AC39),IF(AC39&gt;=$K$3,1,0),"")</f>
        <v>0</v>
      </c>
    </row>
    <row r="40">
      <c r="A40" t="inlineStr">
        <is>
          <t xml:space="preserve">Logone Oriental</t>
        </is>
      </c>
      <c r="B40" t="inlineStr">
        <is>
          <t xml:space="preserve">Kouh Ouest</t>
        </is>
      </c>
      <c r="C40" t="inlineStr">
        <is>
          <t xml:space="preserve">TCD0903</t>
        </is>
      </c>
      <c r="D40" t="inlineStr">
        <is>
          <t xml:space="preserve">TCD0903</t>
        </is>
      </c>
      <c r="E40" t="inlineStr">
        <is>
          <t xml:space="preserve">Kouh Ouest</t>
        </is>
      </c>
      <c r="F40" t="inlineStr">
        <is>
          <t xml:space="preserve">Non</t>
        </is>
      </c>
      <c r="G40" t="inlineStr">
        <is>
          <t xml:space="preserve">Non</t>
        </is>
      </c>
      <c r="H40" s="67">
        <v>89844</v>
      </c>
      <c r="I40" s="68">
        <v>2</v>
      </c>
      <c r="J40" s="68">
        <v>7</v>
      </c>
      <c r="K40" s="67">
        <v>6289.08</v>
      </c>
      <c r="L40" s="68">
        <v>21.00063404</v>
      </c>
      <c r="M40" s="67">
        <v>3</v>
      </c>
      <c r="N40" s="69">
        <f>IF(ISNUMBER(L40),MIN(1,MAX(0,(L40-$G$3)/($H$3-$G$3))),"")</f>
        <v>0.3666878014</v>
      </c>
      <c r="O40" s="68">
        <v>33.1670603</v>
      </c>
      <c r="P40" s="68">
        <v>50.35682957</v>
      </c>
      <c r="Q40" s="68">
        <v>60.55726551</v>
      </c>
      <c r="R40" s="68">
        <f>IF(COUNT(O40:Q40)=0,"",MAX(O40:Q40))</f>
        <v>60.55726551</v>
      </c>
      <c r="S40" s="69">
        <f>IF(ISNUMBER(R40),MIN(1,MAX(0,R40/$I$3)),IF($G40="Oui",0,""))</f>
        <v>1</v>
      </c>
      <c r="T40" s="68">
        <v>59.50533333</v>
      </c>
      <c r="U40" s="69">
        <v>-0.07254704653</v>
      </c>
      <c r="V40" s="68">
        <v>89.56694112</v>
      </c>
      <c r="W40" s="68">
        <v>107.5358775</v>
      </c>
      <c r="X40" s="68">
        <v>108.2898081</v>
      </c>
      <c r="Y40" s="68">
        <f>IF(COUNT(V40:X40)=0,"",MIN(V40:X40))</f>
        <v>89.56694112</v>
      </c>
      <c r="Z40" s="69">
        <f>IF(ISNUMBER(Y40),MIN(1,MAX(0,(100-Y40)/(100-$J$3))),IF($G40="Oui",0,""))</f>
        <v>0.2086611776</v>
      </c>
      <c r="AA40" s="68">
        <v>79.80147393</v>
      </c>
      <c r="AB40" s="69">
        <v>-0.872238535</v>
      </c>
      <c r="AC40" s="69">
        <f>IF(COUNT(N40,S40,Z40)=0,"",(IF(ISNUMBER(N40),N40*$C$3,0)+IF(ISNUMBER(S40),S40*$D$3,0)+IF(ISNUMBER(Z40),Z40*$E$3,0))/(IF(ISNUMBER(N40),$C$3,0)+IF(ISNUMBER(S40),$D$3,0)+IF(ISNUMBER(Z40),$E$3,0)))</f>
        <v>0.5092734739</v>
      </c>
      <c r="AD40" s="67">
        <f>IF(ISNUMBER(AC40),RANK(AC40,$AC$6:$AC$75),"")</f>
        <v>30</v>
      </c>
      <c r="AE40" t="str">
        <f>IF(ISNUMBER(AC40),IF(AC40&gt;=0.6,"Très élevé",IF(AC40&gt;=0.4,"Élevé",IF(AC40&gt;=0.2,"Modéré","Faible"))),"")</f>
        <v>Élevé</v>
      </c>
      <c r="AF40" s="67">
        <f>IF(ISNUMBER(AC40),IF(AC40&gt;=$K$3,1,0),"")</f>
        <v>1</v>
      </c>
    </row>
    <row r="41">
      <c r="A41" t="inlineStr">
        <is>
          <t xml:space="preserve">Logone Oriental</t>
        </is>
      </c>
      <c r="B41" t="inlineStr">
        <is>
          <t xml:space="preserve">La Nya</t>
        </is>
      </c>
      <c r="C41" t="inlineStr">
        <is>
          <t xml:space="preserve">TCD0904</t>
        </is>
      </c>
      <c r="D41" t="inlineStr">
        <is>
          <t xml:space="preserve">TCD0904</t>
        </is>
      </c>
      <c r="E41" t="inlineStr">
        <is>
          <t xml:space="preserve">Nya</t>
        </is>
      </c>
      <c r="F41" t="inlineStr">
        <is>
          <t xml:space="preserve">Non</t>
        </is>
      </c>
      <c r="G41" t="inlineStr">
        <is>
          <t xml:space="preserve">Non</t>
        </is>
      </c>
      <c r="H41" s="67">
        <v>255732</v>
      </c>
      <c r="I41" s="68">
        <v>9</v>
      </c>
      <c r="J41" s="68">
        <v>12</v>
      </c>
      <c r="K41" s="67">
        <v>30687.84</v>
      </c>
      <c r="L41" s="68">
        <v>18</v>
      </c>
      <c r="M41" s="67">
        <v>2</v>
      </c>
      <c r="N41" s="69">
        <f>IF(ISNUMBER(L41),MIN(1,MAX(0,(L41-$G$3)/($H$3-$G$3))),"")</f>
        <v>0.2666666667</v>
      </c>
      <c r="O41" s="68">
        <v>33.1670603</v>
      </c>
      <c r="P41" s="68">
        <v>50.35682957</v>
      </c>
      <c r="Q41" s="68">
        <v>60.55726551</v>
      </c>
      <c r="R41" s="68">
        <f>IF(COUNT(O41:Q41)=0,"",MAX(O41:Q41))</f>
        <v>60.55726551</v>
      </c>
      <c r="S41" s="69">
        <f>IF(ISNUMBER(R41),MIN(1,MAX(0,R41/$I$3)),IF($G41="Oui",0,""))</f>
        <v>1</v>
      </c>
      <c r="T41" s="68">
        <v>59.50533333</v>
      </c>
      <c r="U41" s="69">
        <v>-0.07254704653</v>
      </c>
      <c r="V41" s="68">
        <v>90.76362918</v>
      </c>
      <c r="W41" s="68">
        <v>98.90615622</v>
      </c>
      <c r="X41" s="68">
        <v>96.97289521</v>
      </c>
      <c r="Y41" s="68">
        <f>IF(COUNT(V41:X41)=0,"",MIN(V41:X41))</f>
        <v>90.76362918</v>
      </c>
      <c r="Z41" s="69">
        <f>IF(ISNUMBER(Y41),MIN(1,MAX(0,(100-Y41)/(100-$J$3))),IF($G41="Oui",0,""))</f>
        <v>0.1847274163</v>
      </c>
      <c r="AA41" s="68">
        <v>81.27881199</v>
      </c>
      <c r="AB41" s="69">
        <v>-0.8360015819</v>
      </c>
      <c r="AC41" s="69">
        <f>IF(COUNT(N41,S41,Z41)=0,"",(IF(ISNUMBER(N41),N41*$C$3,0)+IF(ISNUMBER(S41),S41*$D$3,0)+IF(ISNUMBER(Z41),Z41*$E$3,0))/(IF(ISNUMBER(N41),$C$3,0)+IF(ISNUMBER(S41),$D$3,0)+IF(ISNUMBER(Z41),$E$3,0)))</f>
        <v>0.4620848916</v>
      </c>
      <c r="AD41" s="67">
        <f>IF(ISNUMBER(AC41),RANK(AC41,$AC$6:$AC$75),"")</f>
        <v>36</v>
      </c>
      <c r="AE41" t="str">
        <f>IF(ISNUMBER(AC41),IF(AC41&gt;=0.6,"Très élevé",IF(AC41&gt;=0.4,"Élevé",IF(AC41&gt;=0.2,"Modéré","Faible"))),"")</f>
        <v>Élevé</v>
      </c>
      <c r="AF41" s="67">
        <f>IF(ISNUMBER(AC41),IF(AC41&gt;=$K$3,1,0),"")</f>
        <v>0</v>
      </c>
      <c r="AG41" t="inlineStr" s="72">
        <is>
          <t xml:space="preserve">Orthographe fichier HNRP : Nya</t>
        </is>
      </c>
    </row>
    <row r="42">
      <c r="A42" t="inlineStr">
        <is>
          <t xml:space="preserve">Logone Oriental</t>
        </is>
      </c>
      <c r="B42" t="inlineStr">
        <is>
          <t xml:space="preserve">La Nya Pendé</t>
        </is>
      </c>
      <c r="C42" t="inlineStr">
        <is>
          <t xml:space="preserve">TCD0905</t>
        </is>
      </c>
      <c r="D42" t="inlineStr">
        <is>
          <t xml:space="preserve">TCD0905</t>
        </is>
      </c>
      <c r="E42" t="inlineStr">
        <is>
          <t xml:space="preserve">Nya pendé</t>
        </is>
      </c>
      <c r="F42" t="inlineStr">
        <is>
          <t xml:space="preserve">Non</t>
        </is>
      </c>
      <c r="G42" t="inlineStr">
        <is>
          <t xml:space="preserve">Non</t>
        </is>
      </c>
      <c r="H42" s="67">
        <v>196127</v>
      </c>
      <c r="I42" s="68">
        <v>10</v>
      </c>
      <c r="J42" s="68">
        <v>13</v>
      </c>
      <c r="K42" s="67">
        <v>25496.51</v>
      </c>
      <c r="L42" s="68">
        <v>26</v>
      </c>
      <c r="M42" s="67">
        <v>3</v>
      </c>
      <c r="N42" s="69">
        <f>IF(ISNUMBER(L42),MIN(1,MAX(0,(L42-$G$3)/($H$3-$G$3))),"")</f>
        <v>0.5333333333</v>
      </c>
      <c r="O42" s="68">
        <v>33.1670603</v>
      </c>
      <c r="P42" s="68">
        <v>50.35682957</v>
      </c>
      <c r="Q42" s="68">
        <v>60.55726551</v>
      </c>
      <c r="R42" s="68">
        <f>IF(COUNT(O42:Q42)=0,"",MAX(O42:Q42))</f>
        <v>60.55726551</v>
      </c>
      <c r="S42" s="69">
        <f>IF(ISNUMBER(R42),MIN(1,MAX(0,R42/$I$3)),IF($G42="Oui",0,""))</f>
        <v>1</v>
      </c>
      <c r="T42" s="68">
        <v>59.50533333</v>
      </c>
      <c r="U42" s="69">
        <v>-0.07254704653</v>
      </c>
      <c r="V42" s="68">
        <v>92.96960073</v>
      </c>
      <c r="W42" s="68">
        <v>105.0202926</v>
      </c>
      <c r="X42" s="68">
        <v>105.968756</v>
      </c>
      <c r="Y42" s="68">
        <f>IF(COUNT(V42:X42)=0,"",MIN(V42:X42))</f>
        <v>92.96960073</v>
      </c>
      <c r="Z42" s="69">
        <f>IF(ISNUMBER(Y42),MIN(1,MAX(0,(100-Y42)/(100-$J$3))),IF($G42="Oui",0,""))</f>
        <v>0.1406079854</v>
      </c>
      <c r="AA42" s="68">
        <v>88.05402367</v>
      </c>
      <c r="AB42" s="69">
        <v>-0.4229836005</v>
      </c>
      <c r="AC42" s="69">
        <f>IF(COUNT(N42,S42,Z42)=0,"",(IF(ISNUMBER(N42),N42*$C$3,0)+IF(ISNUMBER(S42),S42*$D$3,0)+IF(ISNUMBER(Z42),Z42*$E$3,0))/(IF(ISNUMBER(N42),$C$3,0)+IF(ISNUMBER(S42),$D$3,0)+IF(ISNUMBER(Z42),$E$3,0)))</f>
        <v>0.555515729</v>
      </c>
      <c r="AD42" s="67">
        <f>IF(ISNUMBER(AC42),RANK(AC42,$AC$6:$AC$75),"")</f>
        <v>23</v>
      </c>
      <c r="AE42" t="str">
        <f>IF(ISNUMBER(AC42),IF(AC42&gt;=0.6,"Très élevé",IF(AC42&gt;=0.4,"Élevé",IF(AC42&gt;=0.2,"Modéré","Faible"))),"")</f>
        <v>Élevé</v>
      </c>
      <c r="AF42" s="67">
        <f>IF(ISNUMBER(AC42),IF(AC42&gt;=$K$3,1,0),"")</f>
        <v>1</v>
      </c>
      <c r="AG42" t="inlineStr" s="72">
        <is>
          <t xml:space="preserve">Orthographe fichier HNRP : Nya pendé</t>
        </is>
      </c>
    </row>
    <row r="43">
      <c r="A43" t="inlineStr">
        <is>
          <t xml:space="preserve">Logone Oriental</t>
        </is>
      </c>
      <c r="B43" t="inlineStr">
        <is>
          <t xml:space="preserve">La Pendé</t>
        </is>
      </c>
      <c r="C43" t="inlineStr">
        <is>
          <t xml:space="preserve">TCD0901</t>
        </is>
      </c>
      <c r="D43" t="inlineStr">
        <is>
          <t xml:space="preserve">TCD0901</t>
        </is>
      </c>
      <c r="E43" t="inlineStr">
        <is>
          <t xml:space="preserve">La pendé</t>
        </is>
      </c>
      <c r="F43" t="inlineStr">
        <is>
          <t xml:space="preserve">Non</t>
        </is>
      </c>
      <c r="G43" t="inlineStr">
        <is>
          <t xml:space="preserve">Non</t>
        </is>
      </c>
      <c r="H43" s="67">
        <v>291144</v>
      </c>
      <c r="I43" s="68">
        <v>10</v>
      </c>
      <c r="J43" s="68">
        <v>12</v>
      </c>
      <c r="K43" s="67">
        <v>34937.28</v>
      </c>
      <c r="L43" s="68">
        <v>31.00005526</v>
      </c>
      <c r="M43" s="67">
        <v>3</v>
      </c>
      <c r="N43" s="69">
        <f>IF(ISNUMBER(L43),MIN(1,MAX(0,(L43-$G$3)/($H$3-$G$3))),"")</f>
        <v>0.7000018421</v>
      </c>
      <c r="O43" s="68">
        <v>33.1670603</v>
      </c>
      <c r="P43" s="68">
        <v>50.35682957</v>
      </c>
      <c r="Q43" s="68">
        <v>60.55726551</v>
      </c>
      <c r="R43" s="68">
        <f>IF(COUNT(O43:Q43)=0,"",MAX(O43:Q43))</f>
        <v>60.55726551</v>
      </c>
      <c r="S43" s="69">
        <f>IF(ISNUMBER(R43),MIN(1,MAX(0,R43/$I$3)),IF($G43="Oui",0,""))</f>
        <v>1</v>
      </c>
      <c r="T43" s="68">
        <v>59.50533333</v>
      </c>
      <c r="U43" s="69">
        <v>-0.07254704653</v>
      </c>
      <c r="V43" s="68">
        <v>94.27530609</v>
      </c>
      <c r="W43" s="68">
        <v>96.08673418</v>
      </c>
      <c r="X43" s="68">
        <v>98.04032217</v>
      </c>
      <c r="Y43" s="68">
        <f>IF(COUNT(V43:X43)=0,"",MIN(V43:X43))</f>
        <v>94.27530609</v>
      </c>
      <c r="Z43" s="69">
        <f>IF(ISNUMBER(Y43),MIN(1,MAX(0,(100-Y43)/(100-$J$3))),IF($G43="Oui",0,""))</f>
        <v>0.1144938781</v>
      </c>
      <c r="AA43" s="68">
        <v>86.42373263</v>
      </c>
      <c r="AB43" s="69">
        <v>-0.6662676616</v>
      </c>
      <c r="AC43" s="69">
        <f>IF(COUNT(N43,S43,Z43)=0,"",(IF(ISNUMBER(N43),N43*$C$3,0)+IF(ISNUMBER(S43),S43*$D$3,0)+IF(ISNUMBER(Z43),Z43*$E$3,0))/(IF(ISNUMBER(N43),$C$3,0)+IF(ISNUMBER(S43),$D$3,0)+IF(ISNUMBER(Z43),$E$3,0)))</f>
        <v>0.6143489003</v>
      </c>
      <c r="AD43" s="67">
        <f>IF(ISNUMBER(AC43),RANK(AC43,$AC$6:$AC$75),"")</f>
        <v>19</v>
      </c>
      <c r="AE43" t="str">
        <f>IF(ISNUMBER(AC43),IF(AC43&gt;=0.6,"Très élevé",IF(AC43&gt;=0.4,"Élevé",IF(AC43&gt;=0.2,"Modéré","Faible"))),"")</f>
        <v>Très élevé</v>
      </c>
      <c r="AF43" s="67">
        <f>IF(ISNUMBER(AC43),IF(AC43&gt;=$K$3,1,0),"")</f>
        <v>1</v>
      </c>
      <c r="AG43" t="inlineStr" s="72">
        <is>
          <t xml:space="preserve">Orthographe fichier HNRP : La pendé</t>
        </is>
      </c>
    </row>
    <row r="44">
      <c r="A44" t="inlineStr">
        <is>
          <t xml:space="preserve">Logone Oriental</t>
        </is>
      </c>
      <c r="B44" t="inlineStr">
        <is>
          <t xml:space="preserve">Monts de Lam</t>
        </is>
      </c>
      <c r="C44" t="inlineStr">
        <is>
          <t xml:space="preserve">TCD0906</t>
        </is>
      </c>
      <c r="D44" t="inlineStr">
        <is>
          <t xml:space="preserve">TCD0906</t>
        </is>
      </c>
      <c r="E44" t="inlineStr">
        <is>
          <t xml:space="preserve">Monts de lam</t>
        </is>
      </c>
      <c r="F44" t="inlineStr">
        <is>
          <t xml:space="preserve">Non</t>
        </is>
      </c>
      <c r="G44" t="inlineStr">
        <is>
          <t xml:space="preserve">Non</t>
        </is>
      </c>
      <c r="H44" s="67">
        <v>397349</v>
      </c>
      <c r="I44" s="68">
        <v>14</v>
      </c>
      <c r="J44" s="68">
        <v>17</v>
      </c>
      <c r="K44" s="67">
        <v>67549.33</v>
      </c>
      <c r="L44" s="68">
        <v>17</v>
      </c>
      <c r="M44" s="67">
        <v>2</v>
      </c>
      <c r="N44" s="69">
        <f>IF(ISNUMBER(L44),MIN(1,MAX(0,(L44-$G$3)/($H$3-$G$3))),"")</f>
        <v>0.2333333333</v>
      </c>
      <c r="O44" s="68">
        <v>28.06610847</v>
      </c>
      <c r="P44" s="68">
        <v>56.23912049</v>
      </c>
      <c r="Q44" s="68">
        <v>34.6150894</v>
      </c>
      <c r="R44" s="68">
        <f>IF(COUNT(O44:Q44)=0,"",MAX(O44:Q44))</f>
        <v>56.23912049</v>
      </c>
      <c r="S44" s="69">
        <f>IF(ISNUMBER(R44),MIN(1,MAX(0,R44/$I$3)),IF($G44="Oui",0,""))</f>
        <v>1</v>
      </c>
      <c r="T44" s="68">
        <v>56.56304614</v>
      </c>
      <c r="U44" s="69">
        <v>0.02399449281</v>
      </c>
      <c r="V44" s="68">
        <v>89.7187543</v>
      </c>
      <c r="W44" s="68">
        <v>92.40785202</v>
      </c>
      <c r="X44" s="68">
        <v>100.6352123</v>
      </c>
      <c r="Y44" s="68">
        <f>IF(COUNT(V44:X44)=0,"",MIN(V44:X44))</f>
        <v>89.7187543</v>
      </c>
      <c r="Z44" s="69">
        <f>IF(ISNUMBER(Y44),MIN(1,MAX(0,(100-Y44)/(100-$J$3))),IF($G44="Oui",0,""))</f>
        <v>0.205624914</v>
      </c>
      <c r="AA44" s="68">
        <v>84.76421082</v>
      </c>
      <c r="AB44" s="69">
        <v>-0.4417844199</v>
      </c>
      <c r="AC44" s="69">
        <f>IF(COUNT(N44,S44,Z44)=0,"",(IF(ISNUMBER(N44),N44*$C$3,0)+IF(ISNUMBER(S44),S44*$D$3,0)+IF(ISNUMBER(Z44),Z44*$E$3,0))/(IF(ISNUMBER(N44),$C$3,0)+IF(ISNUMBER(S44),$D$3,0)+IF(ISNUMBER(Z44),$E$3,0)))</f>
        <v>0.4550208075</v>
      </c>
      <c r="AD44" s="67">
        <f>IF(ISNUMBER(AC44),RANK(AC44,$AC$6:$AC$75),"")</f>
        <v>38</v>
      </c>
      <c r="AE44" t="str">
        <f>IF(ISNUMBER(AC44),IF(AC44&gt;=0.6,"Très élevé",IF(AC44&gt;=0.4,"Élevé",IF(AC44&gt;=0.2,"Modéré","Faible"))),"")</f>
        <v>Élevé</v>
      </c>
      <c r="AF44" s="67">
        <f>IF(ISNUMBER(AC44),IF(AC44&gt;=$K$3,1,0),"")</f>
        <v>0</v>
      </c>
      <c r="AG44" t="inlineStr" s="72">
        <is>
          <t xml:space="preserve">Orthographe fichier HNRP : Monts de lam</t>
        </is>
      </c>
    </row>
    <row r="45">
      <c r="A45" t="inlineStr">
        <is>
          <t xml:space="preserve">Mandoul</t>
        </is>
      </c>
      <c r="B45" t="inlineStr">
        <is>
          <t xml:space="preserve">Barh-Sara</t>
        </is>
      </c>
      <c r="C45" t="inlineStr">
        <is>
          <t xml:space="preserve">TCD1002</t>
        </is>
      </c>
      <c r="D45" t="inlineStr">
        <is>
          <t xml:space="preserve">TCD1002</t>
        </is>
      </c>
      <c r="E45" t="inlineStr">
        <is>
          <t xml:space="preserve">Barh Sara</t>
        </is>
      </c>
      <c r="F45" t="inlineStr">
        <is>
          <t xml:space="preserve">Non</t>
        </is>
      </c>
      <c r="G45" t="inlineStr">
        <is>
          <t xml:space="preserve">Non</t>
        </is>
      </c>
      <c r="H45" s="67">
        <v>394197</v>
      </c>
      <c r="I45" s="68">
        <v>8</v>
      </c>
      <c r="J45" s="68">
        <v>10</v>
      </c>
      <c r="K45" s="67">
        <v>39419.7</v>
      </c>
      <c r="L45" s="68">
        <v>26</v>
      </c>
      <c r="M45" s="67">
        <v>3</v>
      </c>
      <c r="N45" s="69">
        <f>IF(ISNUMBER(L45),MIN(1,MAX(0,(L45-$G$3)/($H$3-$G$3))),"")</f>
        <v>0.5333333333</v>
      </c>
      <c r="O45" s="68">
        <v>25.03120085</v>
      </c>
      <c r="P45" s="68">
        <v>31.91471026</v>
      </c>
      <c r="Q45" s="68">
        <v>34.43777521</v>
      </c>
      <c r="R45" s="68">
        <f>IF(COUNT(O45:Q45)=0,"",MAX(O45:Q45))</f>
        <v>34.43777521</v>
      </c>
      <c r="S45" s="69">
        <f>IF(ISNUMBER(R45),MIN(1,MAX(0,R45/$I$3)),IF($G45="Oui",0,""))</f>
        <v>0.8609443803</v>
      </c>
      <c r="T45" s="68">
        <v>33.82944444</v>
      </c>
      <c r="U45" s="69">
        <v>-0.04195384615</v>
      </c>
      <c r="V45" s="68">
        <v>87.78864881</v>
      </c>
      <c r="W45" s="68">
        <v>104.7496352</v>
      </c>
      <c r="X45" s="68">
        <v>103.2932706</v>
      </c>
      <c r="Y45" s="68">
        <f>IF(COUNT(V45:X45)=0,"",MIN(V45:X45))</f>
        <v>87.78864881</v>
      </c>
      <c r="Z45" s="69">
        <f>IF(ISNUMBER(Y45),MIN(1,MAX(0,(100-Y45)/(100-$J$3))),IF($G45="Oui",0,""))</f>
        <v>0.2442270238</v>
      </c>
      <c r="AA45" s="68">
        <v>84.0652905</v>
      </c>
      <c r="AB45" s="69">
        <v>-0.3393020268</v>
      </c>
      <c r="AC45" s="69">
        <f>IF(COUNT(N45,S45,Z45)=0,"",(IF(ISNUMBER(N45),N45*$C$3,0)+IF(ISNUMBER(S45),S45*$D$3,0)+IF(ISNUMBER(Z45),Z45*$E$3,0))/(IF(ISNUMBER(N45),$C$3,0)+IF(ISNUMBER(S45),$D$3,0)+IF(ISNUMBER(Z45),$E$3,0)))</f>
        <v>0.5448847546</v>
      </c>
      <c r="AD45" s="67">
        <f>IF(ISNUMBER(AC45),RANK(AC45,$AC$6:$AC$75),"")</f>
        <v>24</v>
      </c>
      <c r="AE45" t="str">
        <f>IF(ISNUMBER(AC45),IF(AC45&gt;=0.6,"Très élevé",IF(AC45&gt;=0.4,"Élevé",IF(AC45&gt;=0.2,"Modéré","Faible"))),"")</f>
        <v>Élevé</v>
      </c>
      <c r="AF45" s="67">
        <f>IF(ISNUMBER(AC45),IF(AC45&gt;=$K$3,1,0),"")</f>
        <v>1</v>
      </c>
      <c r="AG45" t="inlineStr" s="72">
        <is>
          <t xml:space="preserve">Orthographe fichier HNRP : Barh Sara</t>
        </is>
      </c>
    </row>
    <row r="46">
      <c r="A46" t="inlineStr">
        <is>
          <t xml:space="preserve">Mandoul</t>
        </is>
      </c>
      <c r="B46" t="inlineStr">
        <is>
          <t xml:space="preserve">Mandoul Occidental</t>
        </is>
      </c>
      <c r="C46" t="inlineStr">
        <is>
          <t xml:space="preserve">TCD1003</t>
        </is>
      </c>
      <c r="D46" t="inlineStr">
        <is>
          <t xml:space="preserve">TCD1003</t>
        </is>
      </c>
      <c r="E46" t="inlineStr">
        <is>
          <t xml:space="preserve">Mandoul Occidental</t>
        </is>
      </c>
      <c r="F46" t="inlineStr">
        <is>
          <t xml:space="preserve">Non</t>
        </is>
      </c>
      <c r="G46" t="inlineStr">
        <is>
          <t xml:space="preserve">Non</t>
        </is>
      </c>
      <c r="H46" s="67">
        <v>280696</v>
      </c>
      <c r="I46" s="68">
        <v>9</v>
      </c>
      <c r="J46" s="68">
        <v>12</v>
      </c>
      <c r="K46" s="67">
        <v>33683.52</v>
      </c>
      <c r="L46" s="68">
        <v>25.00009225</v>
      </c>
      <c r="M46" s="67">
        <v>3</v>
      </c>
      <c r="N46" s="69">
        <f>IF(ISNUMBER(L46),MIN(1,MAX(0,(L46-$G$3)/($H$3-$G$3))),"")</f>
        <v>0.5000030749</v>
      </c>
      <c r="O46" s="68">
        <v>25.03120085</v>
      </c>
      <c r="P46" s="68">
        <v>31.91471026</v>
      </c>
      <c r="Q46" s="68">
        <v>34.43777521</v>
      </c>
      <c r="R46" s="68">
        <f>IF(COUNT(O46:Q46)=0,"",MAX(O46:Q46))</f>
        <v>34.43777521</v>
      </c>
      <c r="S46" s="69">
        <f>IF(ISNUMBER(R46),MIN(1,MAX(0,R46/$I$3)),IF($G46="Oui",0,""))</f>
        <v>0.8609443803</v>
      </c>
      <c r="T46" s="68">
        <v>33.82944444</v>
      </c>
      <c r="U46" s="69">
        <v>-0.04195384615</v>
      </c>
      <c r="V46" s="68">
        <v>91.56220968</v>
      </c>
      <c r="W46" s="68">
        <v>97.44884959</v>
      </c>
      <c r="X46" s="68">
        <v>105.9161343</v>
      </c>
      <c r="Y46" s="68">
        <f>IF(COUNT(V46:X46)=0,"",MIN(V46:X46))</f>
        <v>91.56220968</v>
      </c>
      <c r="Z46" s="69">
        <f>IF(ISNUMBER(Y46),MIN(1,MAX(0,(100-Y46)/(100-$J$3))),IF($G46="Oui",0,""))</f>
        <v>0.1687558064</v>
      </c>
      <c r="AA46" s="68">
        <v>80.16745765</v>
      </c>
      <c r="AB46" s="69">
        <v>-0.9955855867</v>
      </c>
      <c r="AC46" s="69">
        <f>IF(COUNT(N46,S46,Z46)=0,"",(IF(ISNUMBER(N46),N46*$C$3,0)+IF(ISNUMBER(S46),S46*$D$3,0)+IF(ISNUMBER(Z46),Z46*$E$3,0))/(IF(ISNUMBER(N46),$C$3,0)+IF(ISNUMBER(S46),$D$3,0)+IF(ISNUMBER(Z46),$E$3,0)))</f>
        <v>0.508911286</v>
      </c>
      <c r="AD46" s="67">
        <f>IF(ISNUMBER(AC46),RANK(AC46,$AC$6:$AC$75),"")</f>
        <v>31</v>
      </c>
      <c r="AE46" t="str">
        <f>IF(ISNUMBER(AC46),IF(AC46&gt;=0.6,"Très élevé",IF(AC46&gt;=0.4,"Élevé",IF(AC46&gt;=0.2,"Modéré","Faible"))),"")</f>
        <v>Élevé</v>
      </c>
      <c r="AF46" s="67">
        <f>IF(ISNUMBER(AC46),IF(AC46&gt;=$K$3,1,0),"")</f>
        <v>1</v>
      </c>
    </row>
    <row r="47">
      <c r="A47" t="inlineStr">
        <is>
          <t xml:space="preserve">Mandoul</t>
        </is>
      </c>
      <c r="B47" t="inlineStr">
        <is>
          <t xml:space="preserve">Mandoul Oriental</t>
        </is>
      </c>
      <c r="C47" t="inlineStr">
        <is>
          <t xml:space="preserve">TCD1001</t>
        </is>
      </c>
      <c r="D47" t="inlineStr">
        <is>
          <t xml:space="preserve">TCD1001</t>
        </is>
      </c>
      <c r="E47" t="inlineStr">
        <is>
          <t xml:space="preserve">Mandoul Oriental</t>
        </is>
      </c>
      <c r="F47" t="inlineStr">
        <is>
          <t xml:space="preserve">Non</t>
        </is>
      </c>
      <c r="G47" t="inlineStr">
        <is>
          <t xml:space="preserve">Non</t>
        </is>
      </c>
      <c r="H47" s="67">
        <v>464717</v>
      </c>
      <c r="I47" s="68">
        <v>8</v>
      </c>
      <c r="J47" s="68">
        <v>10</v>
      </c>
      <c r="K47" s="67">
        <v>46471.7</v>
      </c>
      <c r="L47" s="68">
        <v>17.99993999</v>
      </c>
      <c r="M47" s="67">
        <v>2</v>
      </c>
      <c r="N47" s="69">
        <f>IF(ISNUMBER(L47),MIN(1,MAX(0,(L47-$G$3)/($H$3-$G$3))),"")</f>
        <v>0.2666646663</v>
      </c>
      <c r="O47" s="68">
        <v>25.03120085</v>
      </c>
      <c r="P47" s="68">
        <v>31.91471026</v>
      </c>
      <c r="Q47" s="68">
        <v>34.43777521</v>
      </c>
      <c r="R47" s="68">
        <f>IF(COUNT(O47:Q47)=0,"",MAX(O47:Q47))</f>
        <v>34.43777521</v>
      </c>
      <c r="S47" s="69">
        <f>IF(ISNUMBER(R47),MIN(1,MAX(0,R47/$I$3)),IF($G47="Oui",0,""))</f>
        <v>0.8609443803</v>
      </c>
      <c r="T47" s="68">
        <v>33.82944444</v>
      </c>
      <c r="U47" s="69">
        <v>-0.04195384615</v>
      </c>
      <c r="V47" s="68">
        <v>85.30797637</v>
      </c>
      <c r="W47" s="68">
        <v>97.41922265</v>
      </c>
      <c r="X47" s="68">
        <v>105.4913474</v>
      </c>
      <c r="Y47" s="68">
        <f>IF(COUNT(V47:X47)=0,"",MIN(V47:X47))</f>
        <v>85.30797637</v>
      </c>
      <c r="Z47" s="69">
        <f>IF(ISNUMBER(Y47),MIN(1,MAX(0,(100-Y47)/(100-$J$3))),IF($G47="Oui",0,""))</f>
        <v>0.2938404726</v>
      </c>
      <c r="AA47" s="68">
        <v>74.06164955</v>
      </c>
      <c r="AB47" s="69">
        <v>-1.054656533</v>
      </c>
      <c r="AC47" s="69">
        <f>IF(COUNT(N47,S47,Z47)=0,"",(IF(ISNUMBER(N47),N47*$C$3,0)+IF(ISNUMBER(S47),S47*$D$3,0)+IF(ISNUMBER(Z47),Z47*$E$3,0))/(IF(ISNUMBER(N47),$C$3,0)+IF(ISNUMBER(S47),$D$3,0)+IF(ISNUMBER(Z47),$E$3,0)))</f>
        <v>0.4531013224</v>
      </c>
      <c r="AD47" s="67">
        <f>IF(ISNUMBER(AC47),RANK(AC47,$AC$6:$AC$75),"")</f>
        <v>39</v>
      </c>
      <c r="AE47" t="str">
        <f>IF(ISNUMBER(AC47),IF(AC47&gt;=0.6,"Très élevé",IF(AC47&gt;=0.4,"Élevé",IF(AC47&gt;=0.2,"Modéré","Faible"))),"")</f>
        <v>Élevé</v>
      </c>
      <c r="AF47" s="67">
        <f>IF(ISNUMBER(AC47),IF(AC47&gt;=$K$3,1,0),"")</f>
        <v>0</v>
      </c>
    </row>
    <row r="48">
      <c r="A48" t="inlineStr">
        <is>
          <t xml:space="preserve">Mayo-Kebbi Est</t>
        </is>
      </c>
      <c r="B48" t="inlineStr">
        <is>
          <t xml:space="preserve">Kabbia</t>
        </is>
      </c>
      <c r="C48" t="inlineStr">
        <is>
          <t xml:space="preserve">TCD1102</t>
        </is>
      </c>
      <c r="D48" t="inlineStr">
        <is>
          <t xml:space="preserve">TCD1102</t>
        </is>
      </c>
      <c r="E48" t="inlineStr">
        <is>
          <t xml:space="preserve">Kabbia</t>
        </is>
      </c>
      <c r="F48" t="inlineStr">
        <is>
          <t xml:space="preserve">Non</t>
        </is>
      </c>
      <c r="G48" t="inlineStr">
        <is>
          <t xml:space="preserve">Non</t>
        </is>
      </c>
      <c r="H48" s="67">
        <v>415214</v>
      </c>
      <c r="I48" s="68">
        <v>2</v>
      </c>
      <c r="J48" s="68">
        <v>5</v>
      </c>
      <c r="K48" s="67">
        <v>20760.7</v>
      </c>
      <c r="L48" s="68">
        <v>18.00001996</v>
      </c>
      <c r="M48" s="67">
        <v>2</v>
      </c>
      <c r="N48" s="69">
        <f>IF(ISNUMBER(L48),MIN(1,MAX(0,(L48-$G$3)/($H$3-$G$3))),"")</f>
        <v>0.2666673318</v>
      </c>
      <c r="O48" s="68">
        <v>22.36633951</v>
      </c>
      <c r="P48" s="68">
        <v>47.56326444</v>
      </c>
      <c r="Q48" s="68">
        <v>25.64818938</v>
      </c>
      <c r="R48" s="68">
        <f>IF(COUNT(O48:Q48)=0,"",MAX(O48:Q48))</f>
        <v>47.56326444</v>
      </c>
      <c r="S48" s="69">
        <f>IF(ISNUMBER(R48),MIN(1,MAX(0,R48/$I$3)),IF($G48="Oui",0,""))</f>
        <v>1</v>
      </c>
      <c r="T48" s="68">
        <v>42.91877778</v>
      </c>
      <c r="U48" s="69">
        <v>-0.3440360494</v>
      </c>
      <c r="V48" s="68">
        <v>99.10345819</v>
      </c>
      <c r="W48" s="68">
        <v>96.73478666</v>
      </c>
      <c r="X48" s="68">
        <v>105.4751014</v>
      </c>
      <c r="Y48" s="68">
        <f>IF(COUNT(V48:X48)=0,"",MIN(V48:X48))</f>
        <v>96.73478666</v>
      </c>
      <c r="Z48" s="69">
        <f>IF(ISNUMBER(Y48),MIN(1,MAX(0,(100-Y48)/(100-$J$3))),IF($G48="Oui",0,""))</f>
        <v>0.06530426688</v>
      </c>
      <c r="AA48" s="68">
        <v>78.67431259</v>
      </c>
      <c r="AB48" s="69">
        <v>-1.382969808</v>
      </c>
      <c r="AC48" s="69">
        <f>IF(COUNT(N48,S48,Z48)=0,"",(IF(ISNUMBER(N48),N48*$C$3,0)+IF(ISNUMBER(S48),S48*$D$3,0)+IF(ISNUMBER(Z48),Z48*$E$3,0))/(IF(ISNUMBER(N48),$C$3,0)+IF(ISNUMBER(S48),$D$3,0)+IF(ISNUMBER(Z48),$E$3,0)))</f>
        <v>0.4262582128</v>
      </c>
      <c r="AD48" s="67">
        <f>IF(ISNUMBER(AC48),RANK(AC48,$AC$6:$AC$75),"")</f>
        <v>43</v>
      </c>
      <c r="AE48" t="str">
        <f>IF(ISNUMBER(AC48),IF(AC48&gt;=0.6,"Très élevé",IF(AC48&gt;=0.4,"Élevé",IF(AC48&gt;=0.2,"Modéré","Faible"))),"")</f>
        <v>Élevé</v>
      </c>
      <c r="AF48" s="67">
        <f>IF(ISNUMBER(AC48),IF(AC48&gt;=$K$3,1,0),"")</f>
        <v>0</v>
      </c>
    </row>
    <row r="49">
      <c r="A49" t="inlineStr">
        <is>
          <t xml:space="preserve">Mayo-Kebbi Est</t>
        </is>
      </c>
      <c r="B49" t="inlineStr">
        <is>
          <t xml:space="preserve">Mayo-Boneye</t>
        </is>
      </c>
      <c r="C49" t="inlineStr">
        <is>
          <t xml:space="preserve">TCD1101</t>
        </is>
      </c>
      <c r="D49" t="inlineStr">
        <is>
          <t xml:space="preserve">TCD1101</t>
        </is>
      </c>
      <c r="E49" t="inlineStr">
        <is>
          <t xml:space="preserve">Mayo Boneye</t>
        </is>
      </c>
      <c r="F49" t="inlineStr">
        <is>
          <t xml:space="preserve">Non</t>
        </is>
      </c>
      <c r="G49" t="inlineStr">
        <is>
          <t xml:space="preserve">Non</t>
        </is>
      </c>
      <c r="H49" s="67">
        <v>428159</v>
      </c>
      <c r="I49" s="68">
        <v>9</v>
      </c>
      <c r="J49" s="68">
        <v>10</v>
      </c>
      <c r="K49" s="67">
        <v>42815.9</v>
      </c>
      <c r="L49" s="68">
        <v>15.00004838</v>
      </c>
      <c r="M49" s="67">
        <v>2</v>
      </c>
      <c r="N49" s="69">
        <f>IF(ISNUMBER(L49),MIN(1,MAX(0,(L49-$G$3)/($H$3-$G$3))),"")</f>
        <v>0.1666682793</v>
      </c>
      <c r="O49" s="68">
        <v>15.49665954</v>
      </c>
      <c r="P49" s="68">
        <v>16.53990342</v>
      </c>
      <c r="Q49" s="68">
        <v>15.46703618</v>
      </c>
      <c r="R49" s="68">
        <f>IF(COUNT(O49:Q49)=0,"",MAX(O49:Q49))</f>
        <v>16.53990342</v>
      </c>
      <c r="S49" s="69">
        <f>IF(ISNUMBER(R49),MIN(1,MAX(0,R49/$I$3)),IF($G49="Oui",0,""))</f>
        <v>0.4134975855</v>
      </c>
      <c r="T49" s="68">
        <v>3.218111111</v>
      </c>
      <c r="U49" s="69">
        <v>-0.9867994302</v>
      </c>
      <c r="V49" s="68">
        <v>100.7351326</v>
      </c>
      <c r="W49" s="68">
        <v>112.8647885</v>
      </c>
      <c r="X49" s="68">
        <v>99.965925</v>
      </c>
      <c r="Y49" s="68">
        <f>IF(COUNT(V49:X49)=0,"",MIN(V49:X49))</f>
        <v>99.965925</v>
      </c>
      <c r="Z49" s="69">
        <f>IF(ISNUMBER(Y49),MIN(1,MAX(0,(100-Y49)/(100-$J$3))),IF($G49="Oui",0,""))</f>
        <v>0.0006814999235</v>
      </c>
      <c r="AA49" s="68">
        <v>100.5546781</v>
      </c>
      <c r="AB49" s="69">
        <v>0.04061750393</v>
      </c>
      <c r="AC49" s="69">
        <f>IF(COUNT(N49,S49,Z49)=0,"",(IF(ISNUMBER(N49),N49*$C$3,0)+IF(ISNUMBER(S49),S49*$D$3,0)+IF(ISNUMBER(Z49),Z49*$E$3,0))/(IF(ISNUMBER(N49),$C$3,0)+IF(ISNUMBER(S49),$D$3,0)+IF(ISNUMBER(Z49),$E$3,0)))</f>
        <v>0.1909210374</v>
      </c>
      <c r="AD49" s="67">
        <f>IF(ISNUMBER(AC49),RANK(AC49,$AC$6:$AC$75),"")</f>
        <v>66</v>
      </c>
      <c r="AE49" t="str">
        <f>IF(ISNUMBER(AC49),IF(AC49&gt;=0.6,"Très élevé",IF(AC49&gt;=0.4,"Élevé",IF(AC49&gt;=0.2,"Modéré","Faible"))),"")</f>
        <v>Faible</v>
      </c>
      <c r="AF49" s="67">
        <f>IF(ISNUMBER(AC49),IF(AC49&gt;=$K$3,1,0),"")</f>
        <v>0</v>
      </c>
      <c r="AG49" t="inlineStr" s="72">
        <is>
          <t xml:space="preserve">Orthographe fichier HNRP : Mayo Boneye</t>
        </is>
      </c>
    </row>
    <row r="50">
      <c r="A50" t="inlineStr">
        <is>
          <t xml:space="preserve">Mayo-Kebbi Est</t>
        </is>
      </c>
      <c r="B50" t="inlineStr">
        <is>
          <t xml:space="preserve">Mayo-Lemié</t>
        </is>
      </c>
      <c r="C50" t="inlineStr">
        <is>
          <t xml:space="preserve">TCD1103</t>
        </is>
      </c>
      <c r="D50" t="inlineStr">
        <is>
          <t xml:space="preserve">TCD1103</t>
        </is>
      </c>
      <c r="E50" t="inlineStr">
        <is>
          <t xml:space="preserve">Mayo Lemyé</t>
        </is>
      </c>
      <c r="F50" t="inlineStr">
        <is>
          <t xml:space="preserve">Non</t>
        </is>
      </c>
      <c r="G50" t="inlineStr">
        <is>
          <t xml:space="preserve">Non</t>
        </is>
      </c>
      <c r="H50" s="67">
        <v>14888</v>
      </c>
      <c r="I50" s="68">
        <v>3</v>
      </c>
      <c r="J50" s="68">
        <v>7</v>
      </c>
      <c r="K50" s="67">
        <v>1042.16</v>
      </c>
      <c r="L50" s="68">
        <v>17.00024349</v>
      </c>
      <c r="M50" s="67">
        <v>2</v>
      </c>
      <c r="N50" s="69">
        <f>IF(ISNUMBER(L50),MIN(1,MAX(0,(L50-$G$3)/($H$3-$G$3))),"")</f>
        <v>0.2333414496</v>
      </c>
      <c r="O50" s="68">
        <v>14.79856957</v>
      </c>
      <c r="P50" s="68">
        <v>15.85866973</v>
      </c>
      <c r="Q50" s="68">
        <v>15.43211617</v>
      </c>
      <c r="R50" s="68">
        <f>IF(COUNT(O50:Q50)=0,"",MAX(O50:Q50))</f>
        <v>15.85866973</v>
      </c>
      <c r="S50" s="69">
        <f>IF(ISNUMBER(R50),MIN(1,MAX(0,R50/$I$3)),IF($G50="Oui",0,""))</f>
        <v>0.3964667433</v>
      </c>
      <c r="T50" s="68">
        <v>2.688607178</v>
      </c>
      <c r="U50" s="69">
        <v>-0.9755601893</v>
      </c>
      <c r="V50" s="68">
        <v>99.36455515</v>
      </c>
      <c r="W50" s="68">
        <v>120.5136437</v>
      </c>
      <c r="X50" s="68">
        <v>109.3811091</v>
      </c>
      <c r="Y50" s="68">
        <f>IF(COUNT(V50:X50)=0,"",MIN(V50:X50))</f>
        <v>99.36455515</v>
      </c>
      <c r="Z50" s="69">
        <f>IF(ISNUMBER(Y50),MIN(1,MAX(0,(100-Y50)/(100-$J$3))),IF($G50="Oui",0,""))</f>
        <v>0.0127088969</v>
      </c>
      <c r="AA50" s="68">
        <v>100.3340631</v>
      </c>
      <c r="AB50" s="69">
        <v>0.07805664342</v>
      </c>
      <c r="AC50" s="69">
        <f>IF(COUNT(N50,S50,Z50)=0,"",(IF(ISNUMBER(N50),N50*$C$3,0)+IF(ISNUMBER(S50),S50*$D$3,0)+IF(ISNUMBER(Z50),Z50*$E$3,0))/(IF(ISNUMBER(N50),$C$3,0)+IF(ISNUMBER(S50),$D$3,0)+IF(ISNUMBER(Z50),$E$3,0)))</f>
        <v>0.2160892719</v>
      </c>
      <c r="AD50" s="67">
        <f>IF(ISNUMBER(AC50),RANK(AC50,$AC$6:$AC$75),"")</f>
        <v>64</v>
      </c>
      <c r="AE50" t="str">
        <f>IF(ISNUMBER(AC50),IF(AC50&gt;=0.6,"Très élevé",IF(AC50&gt;=0.4,"Élevé",IF(AC50&gt;=0.2,"Modéré","Faible"))),"")</f>
        <v>Modéré</v>
      </c>
      <c r="AF50" s="67">
        <f>IF(ISNUMBER(AC50),IF(AC50&gt;=$K$3,1,0),"")</f>
        <v>0</v>
      </c>
      <c r="AG50" t="inlineStr" s="72">
        <is>
          <t xml:space="preserve">Orthographe fichier HNRP : Mayo Lemyé</t>
        </is>
      </c>
    </row>
    <row r="51">
      <c r="A51" t="inlineStr">
        <is>
          <t xml:space="preserve">Mayo-Kebbi Est</t>
        </is>
      </c>
      <c r="B51" t="inlineStr">
        <is>
          <t xml:space="preserve">Mont Illi</t>
        </is>
      </c>
      <c r="C51" t="inlineStr">
        <is>
          <t xml:space="preserve">TCD1104</t>
        </is>
      </c>
      <c r="D51" t="inlineStr">
        <is>
          <t xml:space="preserve">TCD1104</t>
        </is>
      </c>
      <c r="E51" t="inlineStr">
        <is>
          <t xml:space="preserve">Mont Illi</t>
        </is>
      </c>
      <c r="F51" t="inlineStr">
        <is>
          <t xml:space="preserve">Non</t>
        </is>
      </c>
      <c r="G51" t="inlineStr">
        <is>
          <t xml:space="preserve">Non</t>
        </is>
      </c>
      <c r="H51" s="67">
        <v>413572</v>
      </c>
      <c r="I51" s="68">
        <v>12</v>
      </c>
      <c r="J51" s="68">
        <v>21</v>
      </c>
      <c r="K51" s="67">
        <v>86850.12</v>
      </c>
      <c r="L51" s="68">
        <v>21</v>
      </c>
      <c r="M51" s="67">
        <v>3</v>
      </c>
      <c r="N51" s="69">
        <f>IF(ISNUMBER(L51),MIN(1,MAX(0,(L51-$G$3)/($H$3-$G$3))),"")</f>
        <v>0.3666666667</v>
      </c>
      <c r="O51" s="68">
        <v>22.36633951</v>
      </c>
      <c r="P51" s="68">
        <v>47.56326444</v>
      </c>
      <c r="Q51" s="68">
        <v>25.64818938</v>
      </c>
      <c r="R51" s="68">
        <f>IF(COUNT(O51:Q51)=0,"",MAX(O51:Q51))</f>
        <v>47.56326444</v>
      </c>
      <c r="S51" s="69">
        <f>IF(ISNUMBER(R51),MIN(1,MAX(0,R51/$I$3)),IF($G51="Oui",0,""))</f>
        <v>1</v>
      </c>
      <c r="T51" s="68">
        <v>42.91877778</v>
      </c>
      <c r="U51" s="69">
        <v>-0.3440360494</v>
      </c>
      <c r="V51" s="68">
        <v>106.9072442</v>
      </c>
      <c r="W51" s="68">
        <v>104.4279151</v>
      </c>
      <c r="X51" s="68">
        <v>109.750859</v>
      </c>
      <c r="Y51" s="68">
        <f>IF(COUNT(V51:X51)=0,"",MIN(V51:X51))</f>
        <v>104.4279151</v>
      </c>
      <c r="Z51" s="69">
        <f>IF(ISNUMBER(Y51),MIN(1,MAX(0,(100-Y51)/(100-$J$3))),IF($G51="Oui",0,""))</f>
        <v>0</v>
      </c>
      <c r="AA51" s="68">
        <v>94.65762165</v>
      </c>
      <c r="AB51" s="69">
        <v>-0.6930382915</v>
      </c>
      <c r="AC51" s="69">
        <f>IF(COUNT(N51,S51,Z51)=0,"",(IF(ISNUMBER(N51),N51*$C$3,0)+IF(ISNUMBER(S51),S51*$D$3,0)+IF(ISNUMBER(Z51),Z51*$E$3,0))/(IF(ISNUMBER(N51),$C$3,0)+IF(ISNUMBER(S51),$D$3,0)+IF(ISNUMBER(Z51),$E$3,0)))</f>
        <v>0.4466666667</v>
      </c>
      <c r="AD51" s="67">
        <f>IF(ISNUMBER(AC51),RANK(AC51,$AC$6:$AC$75),"")</f>
        <v>40</v>
      </c>
      <c r="AE51" t="str">
        <f>IF(ISNUMBER(AC51),IF(AC51&gt;=0.6,"Très élevé",IF(AC51&gt;=0.4,"Élevé",IF(AC51&gt;=0.2,"Modéré","Faible"))),"")</f>
        <v>Élevé</v>
      </c>
      <c r="AF51" s="67">
        <f>IF(ISNUMBER(AC51),IF(AC51&gt;=$K$3,1,0),"")</f>
        <v>0</v>
      </c>
    </row>
    <row r="52">
      <c r="A52" t="inlineStr">
        <is>
          <t xml:space="preserve">Mayo-Kebbi Ouest</t>
        </is>
      </c>
      <c r="B52" t="inlineStr">
        <is>
          <t xml:space="preserve">Lac Léré</t>
        </is>
      </c>
      <c r="C52" t="inlineStr">
        <is>
          <t xml:space="preserve">TCD1202</t>
        </is>
      </c>
      <c r="D52" t="inlineStr">
        <is>
          <t xml:space="preserve">TCD1202</t>
        </is>
      </c>
      <c r="E52" t="inlineStr">
        <is>
          <t xml:space="preserve">Lac Léré</t>
        </is>
      </c>
      <c r="F52" t="inlineStr">
        <is>
          <t xml:space="preserve">Non</t>
        </is>
      </c>
      <c r="G52" t="inlineStr">
        <is>
          <t xml:space="preserve">Non</t>
        </is>
      </c>
      <c r="H52" s="67">
        <v>317214</v>
      </c>
      <c r="I52" s="68">
        <v>8</v>
      </c>
      <c r="J52" s="68">
        <v>9</v>
      </c>
      <c r="K52" s="67">
        <v>28549.26</v>
      </c>
      <c r="L52" s="68">
        <v>9</v>
      </c>
      <c r="M52" s="67">
        <v>2</v>
      </c>
      <c r="N52" s="69">
        <f>IF(ISNUMBER(L52),MIN(1,MAX(0,(L52-$G$3)/($H$3-$G$3))),"")</f>
        <v>0</v>
      </c>
      <c r="O52" s="68">
        <v>15.31814577</v>
      </c>
      <c r="P52" s="68">
        <v>59.79720632</v>
      </c>
      <c r="Q52" s="68">
        <v>24.8414891</v>
      </c>
      <c r="R52" s="68">
        <f>IF(COUNT(O52:Q52)=0,"",MAX(O52:Q52))</f>
        <v>59.79720632</v>
      </c>
      <c r="S52" s="69">
        <f>IF(ISNUMBER(R52),MIN(1,MAX(0,R52/$I$3)),IF($G52="Oui",0,""))</f>
        <v>1</v>
      </c>
      <c r="T52" s="68">
        <v>57.52988889</v>
      </c>
      <c r="U52" s="69">
        <v>-0.1679494397</v>
      </c>
      <c r="V52" s="68">
        <v>99.06765526</v>
      </c>
      <c r="W52" s="68">
        <v>92.30191654</v>
      </c>
      <c r="X52" s="68">
        <v>111.5625584</v>
      </c>
      <c r="Y52" s="68">
        <f>IF(COUNT(V52:X52)=0,"",MIN(V52:X52))</f>
        <v>92.30191654</v>
      </c>
      <c r="Z52" s="69">
        <f>IF(ISNUMBER(Y52),MIN(1,MAX(0,(100-Y52)/(100-$J$3))),IF($G52="Oui",0,""))</f>
        <v>0.1539616692</v>
      </c>
      <c r="AA52" s="68">
        <v>85.6903454</v>
      </c>
      <c r="AB52" s="69">
        <v>-0.5305913776</v>
      </c>
      <c r="AC52" s="69">
        <f>IF(COUNT(N52,S52,Z52)=0,"",(IF(ISNUMBER(N52),N52*$C$3,0)+IF(ISNUMBER(S52),S52*$D$3,0)+IF(ISNUMBER(Z52),Z52*$E$3,0))/(IF(ISNUMBER(N52),$C$3,0)+IF(ISNUMBER(S52),$D$3,0)+IF(ISNUMBER(Z52),$E$3,0)))</f>
        <v>0.3461885008</v>
      </c>
      <c r="AD52" s="67">
        <f>IF(ISNUMBER(AC52),RANK(AC52,$AC$6:$AC$75),"")</f>
        <v>50</v>
      </c>
      <c r="AE52" t="str">
        <f>IF(ISNUMBER(AC52),IF(AC52&gt;=0.6,"Très élevé",IF(AC52&gt;=0.4,"Élevé",IF(AC52&gt;=0.2,"Modéré","Faible"))),"")</f>
        <v>Modéré</v>
      </c>
      <c r="AF52" s="67">
        <f>IF(ISNUMBER(AC52),IF(AC52&gt;=$K$3,1,0),"")</f>
        <v>0</v>
      </c>
    </row>
    <row r="53">
      <c r="A53" t="inlineStr">
        <is>
          <t xml:space="preserve">Mayo-Kebbi Ouest</t>
        </is>
      </c>
      <c r="B53" t="inlineStr">
        <is>
          <t xml:space="preserve">Mayo-Binder</t>
        </is>
      </c>
      <c r="C53" t="inlineStr">
        <is>
          <t xml:space="preserve">TCD1203</t>
        </is>
      </c>
      <c r="D53" t="inlineStr">
        <is>
          <t xml:space="preserve">TCD1203</t>
        </is>
      </c>
      <c r="E53" t="inlineStr">
        <is>
          <t xml:space="preserve">Mayo Binder</t>
        </is>
      </c>
      <c r="F53" t="inlineStr">
        <is>
          <t xml:space="preserve">Non</t>
        </is>
      </c>
      <c r="G53" t="inlineStr">
        <is>
          <t xml:space="preserve">Non</t>
        </is>
      </c>
      <c r="H53" s="67">
        <v>99617</v>
      </c>
      <c r="I53" s="68">
        <v>9</v>
      </c>
      <c r="J53" s="68">
        <v>13</v>
      </c>
      <c r="K53" s="67">
        <v>12950.21</v>
      </c>
      <c r="L53" s="68">
        <v>13</v>
      </c>
      <c r="M53" s="67">
        <v>2</v>
      </c>
      <c r="N53" s="69">
        <f>IF(ISNUMBER(L53),MIN(1,MAX(0,(L53-$G$3)/($H$3-$G$3))),"")</f>
        <v>0.1</v>
      </c>
      <c r="O53" s="68">
        <v>15.31814577</v>
      </c>
      <c r="P53" s="68">
        <v>59.79720632</v>
      </c>
      <c r="Q53" s="68">
        <v>24.8414891</v>
      </c>
      <c r="R53" s="68">
        <f>IF(COUNT(O53:Q53)=0,"",MAX(O53:Q53))</f>
        <v>59.79720632</v>
      </c>
      <c r="S53" s="69">
        <f>IF(ISNUMBER(R53),MIN(1,MAX(0,R53/$I$3)),IF($G53="Oui",0,""))</f>
        <v>1</v>
      </c>
      <c r="T53" s="68">
        <v>57.52988889</v>
      </c>
      <c r="U53" s="69">
        <v>-0.1679494397</v>
      </c>
      <c r="V53" s="68">
        <v>103.8184451</v>
      </c>
      <c r="W53" s="68">
        <v>104.4206376</v>
      </c>
      <c r="X53" s="68">
        <v>119.858834</v>
      </c>
      <c r="Y53" s="68">
        <f>IF(COUNT(V53:X53)=0,"",MIN(V53:X53))</f>
        <v>103.8184451</v>
      </c>
      <c r="Z53" s="69">
        <f>IF(ISNUMBER(Y53),MIN(1,MAX(0,(100-Y53)/(100-$J$3))),IF($G53="Oui",0,""))</f>
        <v>0</v>
      </c>
      <c r="AA53" s="68">
        <v>99.81350433</v>
      </c>
      <c r="AB53" s="69">
        <v>-0.3086111157</v>
      </c>
      <c r="AC53" s="69">
        <f>IF(COUNT(N53,S53,Z53)=0,"",(IF(ISNUMBER(N53),N53*$C$3,0)+IF(ISNUMBER(S53),S53*$D$3,0)+IF(ISNUMBER(Z53),Z53*$E$3,0))/(IF(ISNUMBER(N53),$C$3,0)+IF(ISNUMBER(S53),$D$3,0)+IF(ISNUMBER(Z53),$E$3,0)))</f>
        <v>0.34</v>
      </c>
      <c r="AD53" s="67">
        <f>IF(ISNUMBER(AC53),RANK(AC53,$AC$6:$AC$75),"")</f>
        <v>53</v>
      </c>
      <c r="AE53" t="str">
        <f>IF(ISNUMBER(AC53),IF(AC53&gt;=0.6,"Très élevé",IF(AC53&gt;=0.4,"Élevé",IF(AC53&gt;=0.2,"Modéré","Faible"))),"")</f>
        <v>Modéré</v>
      </c>
      <c r="AF53" s="67">
        <f>IF(ISNUMBER(AC53),IF(AC53&gt;=$K$3,1,0),"")</f>
        <v>0</v>
      </c>
      <c r="AG53" t="inlineStr" s="72">
        <is>
          <t xml:space="preserve">Orthographe fichier HNRP : Mayo Binder</t>
        </is>
      </c>
    </row>
    <row r="54">
      <c r="A54" t="inlineStr">
        <is>
          <t xml:space="preserve">Mayo-Kebbi Ouest</t>
        </is>
      </c>
      <c r="B54" t="inlineStr">
        <is>
          <t xml:space="preserve">Mayo-Dallah</t>
        </is>
      </c>
      <c r="C54" t="inlineStr">
        <is>
          <t xml:space="preserve">TCD1201</t>
        </is>
      </c>
      <c r="D54" t="inlineStr">
        <is>
          <t xml:space="preserve">TCD1201</t>
        </is>
      </c>
      <c r="E54" t="inlineStr">
        <is>
          <t xml:space="preserve">Mayo Dallah</t>
        </is>
      </c>
      <c r="F54" t="inlineStr">
        <is>
          <t xml:space="preserve">Non</t>
        </is>
      </c>
      <c r="G54" t="inlineStr">
        <is>
          <t xml:space="preserve">Non</t>
        </is>
      </c>
      <c r="H54" s="67">
        <v>607387</v>
      </c>
      <c r="I54" s="68">
        <v>9</v>
      </c>
      <c r="J54" s="68">
        <v>13</v>
      </c>
      <c r="K54" s="67">
        <v>78960.31</v>
      </c>
      <c r="L54" s="68">
        <v>13</v>
      </c>
      <c r="M54" s="67">
        <v>2</v>
      </c>
      <c r="N54" s="69">
        <f>IF(ISNUMBER(L54),MIN(1,MAX(0,(L54-$G$3)/($H$3-$G$3))),"")</f>
        <v>0.1</v>
      </c>
      <c r="O54" s="68">
        <v>15.31814577</v>
      </c>
      <c r="P54" s="68">
        <v>59.79720632</v>
      </c>
      <c r="Q54" s="68">
        <v>24.8414891</v>
      </c>
      <c r="R54" s="68">
        <f>IF(COUNT(O54:Q54)=0,"",MAX(O54:Q54))</f>
        <v>59.79720632</v>
      </c>
      <c r="S54" s="69">
        <f>IF(ISNUMBER(R54),MIN(1,MAX(0,R54/$I$3)),IF($G54="Oui",0,""))</f>
        <v>1</v>
      </c>
      <c r="T54" s="68">
        <v>57.52988889</v>
      </c>
      <c r="U54" s="69">
        <v>-0.1679494397</v>
      </c>
      <c r="V54" s="68">
        <v>97.67572857</v>
      </c>
      <c r="W54" s="68">
        <v>92.34840699</v>
      </c>
      <c r="X54" s="68">
        <v>105.7444256</v>
      </c>
      <c r="Y54" s="68">
        <f>IF(COUNT(V54:X54)=0,"",MIN(V54:X54))</f>
        <v>92.34840699</v>
      </c>
      <c r="Z54" s="69">
        <f>IF(ISNUMBER(Y54),MIN(1,MAX(0,(100-Y54)/(100-$J$3))),IF($G54="Oui",0,""))</f>
        <v>0.1530318602</v>
      </c>
      <c r="AA54" s="68">
        <v>79.54634865</v>
      </c>
      <c r="AB54" s="69">
        <v>-1.026872741</v>
      </c>
      <c r="AC54" s="69">
        <f>IF(COUNT(N54,S54,Z54)=0,"",(IF(ISNUMBER(N54),N54*$C$3,0)+IF(ISNUMBER(S54),S54*$D$3,0)+IF(ISNUMBER(Z54),Z54*$E$3,0))/(IF(ISNUMBER(N54),$C$3,0)+IF(ISNUMBER(S54),$D$3,0)+IF(ISNUMBER(Z54),$E$3,0)))</f>
        <v>0.385909558</v>
      </c>
      <c r="AD54" s="67">
        <f>IF(ISNUMBER(AC54),RANK(AC54,$AC$6:$AC$75),"")</f>
        <v>45</v>
      </c>
      <c r="AE54" t="str">
        <f>IF(ISNUMBER(AC54),IF(AC54&gt;=0.6,"Très élevé",IF(AC54&gt;=0.4,"Élevé",IF(AC54&gt;=0.2,"Modéré","Faible"))),"")</f>
        <v>Modéré</v>
      </c>
      <c r="AF54" s="67">
        <f>IF(ISNUMBER(AC54),IF(AC54&gt;=$K$3,1,0),"")</f>
        <v>0</v>
      </c>
      <c r="AG54" t="inlineStr" s="72">
        <is>
          <t xml:space="preserve">Orthographe fichier HNRP : Mayo Dallah</t>
        </is>
      </c>
    </row>
    <row r="55">
      <c r="A55" t="inlineStr">
        <is>
          <t xml:space="preserve">Moyen-Chari</t>
        </is>
      </c>
      <c r="B55" t="inlineStr">
        <is>
          <t xml:space="preserve">Bahr-Köh</t>
        </is>
      </c>
      <c r="C55" t="inlineStr">
        <is>
          <t xml:space="preserve">TCD1301</t>
        </is>
      </c>
      <c r="D55" t="inlineStr">
        <is>
          <t xml:space="preserve">TCD1301</t>
        </is>
      </c>
      <c r="E55" t="inlineStr">
        <is>
          <t xml:space="preserve">Bahr Koh</t>
        </is>
      </c>
      <c r="F55" t="inlineStr">
        <is>
          <t xml:space="preserve">Non</t>
        </is>
      </c>
      <c r="G55" t="inlineStr">
        <is>
          <t xml:space="preserve">Non</t>
        </is>
      </c>
      <c r="H55" s="67">
        <v>556636</v>
      </c>
      <c r="I55" s="68">
        <v>3</v>
      </c>
      <c r="J55" s="68">
        <v>5</v>
      </c>
      <c r="K55" s="67">
        <v>27831.8</v>
      </c>
      <c r="L55" s="68">
        <v>15</v>
      </c>
      <c r="M55" s="67">
        <v>2</v>
      </c>
      <c r="N55" s="69">
        <f>IF(ISNUMBER(L55),MIN(1,MAX(0,(L55-$G$3)/($H$3-$G$3))),"")</f>
        <v>0.1666666667</v>
      </c>
      <c r="O55" s="68">
        <v>15.61190361</v>
      </c>
      <c r="P55" s="68">
        <v>12.5125759</v>
      </c>
      <c r="Q55" s="68">
        <v>18.07458152</v>
      </c>
      <c r="R55" s="68">
        <f>IF(COUNT(O55:Q55)=0,"",MAX(O55:Q55))</f>
        <v>18.07458152</v>
      </c>
      <c r="S55" s="69">
        <f>IF(ISNUMBER(R55),MIN(1,MAX(0,R55/$I$3)),IF($G55="Oui",0,""))</f>
        <v>0.451864538</v>
      </c>
      <c r="T55" s="68">
        <v>13.74222222</v>
      </c>
      <c r="U55" s="69">
        <v>-0.2987833998</v>
      </c>
      <c r="V55" s="68">
        <v>91.51678076</v>
      </c>
      <c r="W55" s="68">
        <v>98.69410366</v>
      </c>
      <c r="X55" s="68">
        <v>103.3613751</v>
      </c>
      <c r="Y55" s="68">
        <f>IF(COUNT(V55:X55)=0,"",MIN(V55:X55))</f>
        <v>91.51678076</v>
      </c>
      <c r="Z55" s="69">
        <f>IF(ISNUMBER(Y55),MIN(1,MAX(0,(100-Y55)/(100-$J$3))),IF($G55="Oui",0,""))</f>
        <v>0.1696643847</v>
      </c>
      <c r="AA55" s="68">
        <v>89.47787792</v>
      </c>
      <c r="AB55" s="69">
        <v>-0.1782320422</v>
      </c>
      <c r="AC55" s="69">
        <f>IF(COUNT(N55,S55,Z55)=0,"",(IF(ISNUMBER(N55),N55*$C$3,0)+IF(ISNUMBER(S55),S55*$D$3,0)+IF(ISNUMBER(Z55),Z55*$E$3,0))/(IF(ISNUMBER(N55),$C$3,0)+IF(ISNUMBER(S55),$D$3,0)+IF(ISNUMBER(Z55),$E$3,0)))</f>
        <v>0.2531253435</v>
      </c>
      <c r="AD55" s="67">
        <f>IF(ISNUMBER(AC55),RANK(AC55,$AC$6:$AC$75),"")</f>
        <v>61</v>
      </c>
      <c r="AE55" t="str">
        <f>IF(ISNUMBER(AC55),IF(AC55&gt;=0.6,"Très élevé",IF(AC55&gt;=0.4,"Élevé",IF(AC55&gt;=0.2,"Modéré","Faible"))),"")</f>
        <v>Modéré</v>
      </c>
      <c r="AF55" s="67">
        <f>IF(ISNUMBER(AC55),IF(AC55&gt;=$K$3,1,0),"")</f>
        <v>0</v>
      </c>
      <c r="AG55" t="inlineStr" s="72">
        <is>
          <t xml:space="preserve">Orthographe fichier HNRP : Bahr Koh</t>
        </is>
      </c>
    </row>
    <row r="56">
      <c r="A56" t="inlineStr">
        <is>
          <t xml:space="preserve">Moyen-Chari</t>
        </is>
      </c>
      <c r="B56" t="inlineStr">
        <is>
          <t xml:space="preserve">Grande Sido</t>
        </is>
      </c>
      <c r="C56" t="inlineStr">
        <is>
          <t xml:space="preserve">TCD1302</t>
        </is>
      </c>
      <c r="D56" t="inlineStr">
        <is>
          <t xml:space="preserve">TCD1302</t>
        </is>
      </c>
      <c r="E56" t="inlineStr">
        <is>
          <t xml:space="preserve">Grande Sido</t>
        </is>
      </c>
      <c r="F56" t="inlineStr">
        <is>
          <t xml:space="preserve">Non</t>
        </is>
      </c>
      <c r="G56" t="inlineStr">
        <is>
          <t xml:space="preserve">Non</t>
        </is>
      </c>
      <c r="H56" s="67">
        <v>194218</v>
      </c>
      <c r="I56" s="68">
        <v>12</v>
      </c>
      <c r="J56" s="68">
        <v>15</v>
      </c>
      <c r="K56" s="67">
        <v>29132.7</v>
      </c>
      <c r="L56" s="68">
        <v>20.99989334</v>
      </c>
      <c r="M56" s="67">
        <v>3</v>
      </c>
      <c r="N56" s="69">
        <f>IF(ISNUMBER(L56),MIN(1,MAX(0,(L56-$G$3)/($H$3-$G$3))),"")</f>
        <v>0.3666631115</v>
      </c>
      <c r="O56" s="68">
        <v>15.61190361</v>
      </c>
      <c r="P56" s="68">
        <v>12.5125759</v>
      </c>
      <c r="Q56" s="68">
        <v>18.07458152</v>
      </c>
      <c r="R56" s="68">
        <f>IF(COUNT(O56:Q56)=0,"",MAX(O56:Q56))</f>
        <v>18.07458152</v>
      </c>
      <c r="S56" s="69">
        <f>IF(ISNUMBER(R56),MIN(1,MAX(0,R56/$I$3)),IF($G56="Oui",0,""))</f>
        <v>0.451864538</v>
      </c>
      <c r="T56" s="68">
        <v>13.74222222</v>
      </c>
      <c r="U56" s="69">
        <v>-0.2987833998</v>
      </c>
      <c r="V56" s="68">
        <v>88.20193376</v>
      </c>
      <c r="W56" s="68">
        <v>106.1706041</v>
      </c>
      <c r="X56" s="68">
        <v>107.538879</v>
      </c>
      <c r="Y56" s="68">
        <f>IF(COUNT(V56:X56)=0,"",MIN(V56:X56))</f>
        <v>88.20193376</v>
      </c>
      <c r="Z56" s="69">
        <f>IF(ISNUMBER(Y56),MIN(1,MAX(0,(100-Y56)/(100-$J$3))),IF($G56="Oui",0,""))</f>
        <v>0.2359613249</v>
      </c>
      <c r="AA56" s="68">
        <v>86.96994598</v>
      </c>
      <c r="AB56" s="69">
        <v>-0.1117424733</v>
      </c>
      <c r="AC56" s="69">
        <f>IF(COUNT(N56,S56,Z56)=0,"",(IF(ISNUMBER(N56),N56*$C$3,0)+IF(ISNUMBER(S56),S56*$D$3,0)+IF(ISNUMBER(Z56),Z56*$E$3,0))/(IF(ISNUMBER(N56),$C$3,0)+IF(ISNUMBER(S56),$D$3,0)+IF(ISNUMBER(Z56),$E$3,0)))</f>
        <v>0.3530130035</v>
      </c>
      <c r="AD56" s="67">
        <f>IF(ISNUMBER(AC56),RANK(AC56,$AC$6:$AC$75),"")</f>
        <v>49</v>
      </c>
      <c r="AE56" t="str">
        <f>IF(ISNUMBER(AC56),IF(AC56&gt;=0.6,"Très élevé",IF(AC56&gt;=0.4,"Élevé",IF(AC56&gt;=0.2,"Modéré","Faible"))),"")</f>
        <v>Modéré</v>
      </c>
      <c r="AF56" s="67">
        <f>IF(ISNUMBER(AC56),IF(AC56&gt;=$K$3,1,0),"")</f>
        <v>0</v>
      </c>
    </row>
    <row r="57">
      <c r="A57" t="inlineStr">
        <is>
          <t xml:space="preserve">Moyen-Chari</t>
        </is>
      </c>
      <c r="B57" t="inlineStr">
        <is>
          <t xml:space="preserve">Lac Iro</t>
        </is>
      </c>
      <c r="C57" t="inlineStr">
        <is>
          <t xml:space="preserve">TCD1303</t>
        </is>
      </c>
      <c r="D57" t="inlineStr">
        <is>
          <t xml:space="preserve">TCD1303</t>
        </is>
      </c>
      <c r="E57" t="inlineStr">
        <is>
          <t xml:space="preserve">Lac Iro</t>
        </is>
      </c>
      <c r="F57" t="inlineStr">
        <is>
          <t xml:space="preserve">Non</t>
        </is>
      </c>
      <c r="G57" t="inlineStr">
        <is>
          <t xml:space="preserve">Non</t>
        </is>
      </c>
      <c r="H57" s="67">
        <v>316073</v>
      </c>
      <c r="I57" s="68">
        <v>3</v>
      </c>
      <c r="J57" s="68">
        <v>4</v>
      </c>
      <c r="K57" s="67">
        <v>12642.92</v>
      </c>
      <c r="L57" s="68">
        <v>15.00006554</v>
      </c>
      <c r="M57" s="67">
        <v>2</v>
      </c>
      <c r="N57" s="69">
        <f>IF(ISNUMBER(L57),MIN(1,MAX(0,(L57-$G$3)/($H$3-$G$3))),"")</f>
        <v>0.1666688512</v>
      </c>
      <c r="O57" s="68">
        <v>8.946495726</v>
      </c>
      <c r="P57" s="68">
        <v>8.477726496</v>
      </c>
      <c r="Q57" s="68">
        <v>10.12895726</v>
      </c>
      <c r="R57" s="68">
        <f>IF(COUNT(O57:Q57)=0,"",MAX(O57:Q57))</f>
        <v>10.12895726</v>
      </c>
      <c r="S57" s="69">
        <f>IF(ISNUMBER(R57),MIN(1,MAX(0,R57/$I$3)),IF($G57="Oui",0,""))</f>
        <v>0.2532239316</v>
      </c>
      <c r="T57" s="68">
        <v>6.209</v>
      </c>
      <c r="U57" s="69">
        <v>-0.2703418803</v>
      </c>
      <c r="V57" s="68">
        <v>96.0662487</v>
      </c>
      <c r="W57" s="68">
        <v>103.4410149</v>
      </c>
      <c r="X57" s="68">
        <v>104.8319738</v>
      </c>
      <c r="Y57" s="68">
        <f>IF(COUNT(V57:X57)=0,"",MIN(V57:X57))</f>
        <v>96.0662487</v>
      </c>
      <c r="Z57" s="69">
        <f>IF(ISNUMBER(Y57),MIN(1,MAX(0,(100-Y57)/(100-$J$3))),IF($G57="Oui",0,""))</f>
        <v>0.07867502609</v>
      </c>
      <c r="AA57" s="68">
        <v>94.42665958</v>
      </c>
      <c r="AB57" s="69">
        <v>-0.1365382025</v>
      </c>
      <c r="AC57" s="69">
        <f>IF(COUNT(N57,S57,Z57)=0,"",(IF(ISNUMBER(N57),N57*$C$3,0)+IF(ISNUMBER(S57),S57*$D$3,0)+IF(ISNUMBER(Z57),Z57*$E$3,0))/(IF(ISNUMBER(N57),$C$3,0)+IF(ISNUMBER(S57),$D$3,0)+IF(ISNUMBER(Z57),$E$3,0)))</f>
        <v>0.1662372278</v>
      </c>
      <c r="AD57" s="67">
        <f>IF(ISNUMBER(AC57),RANK(AC57,$AC$6:$AC$75),"")</f>
        <v>70</v>
      </c>
      <c r="AE57" t="str">
        <f>IF(ISNUMBER(AC57),IF(AC57&gt;=0.6,"Très élevé",IF(AC57&gt;=0.4,"Élevé",IF(AC57&gt;=0.2,"Modéré","Faible"))),"")</f>
        <v>Faible</v>
      </c>
      <c r="AF57" s="67">
        <f>IF(ISNUMBER(AC57),IF(AC57&gt;=$K$3,1,0),"")</f>
        <v>0</v>
      </c>
    </row>
    <row r="58">
      <c r="A58" t="inlineStr">
        <is>
          <t xml:space="preserve">N'Djamena</t>
        </is>
      </c>
      <c r="B58" t="inlineStr">
        <is>
          <t xml:space="preserve">N'Djaména</t>
        </is>
      </c>
      <c r="C58" t="inlineStr">
        <is>
          <t xml:space="preserve">TCD1801</t>
        </is>
      </c>
      <c r="D58" t="inlineStr">
        <is>
          <t xml:space="preserve">TCD1801</t>
        </is>
      </c>
      <c r="E58" t="inlineStr">
        <is>
          <t xml:space="preserve">N'Djamena</t>
        </is>
      </c>
      <c r="F58" t="inlineStr">
        <is>
          <t xml:space="preserve">Non</t>
        </is>
      </c>
      <c r="G58" t="inlineStr">
        <is>
          <t xml:space="preserve">Non</t>
        </is>
      </c>
      <c r="N58" t="str" s="69">
        <f>IF(ISNUMBER(L58),MIN(1,MAX(0,(L58-$G$3)/($H$3-$G$3))),"")</f>
      </c>
      <c r="O58" s="68">
        <v>11.53839209</v>
      </c>
      <c r="P58" s="68">
        <v>12.67721346</v>
      </c>
      <c r="Q58" s="68">
        <v>15.26903483</v>
      </c>
      <c r="R58" s="68">
        <f>IF(COUNT(O58:Q58)=0,"",MAX(O58:Q58))</f>
        <v>15.26903483</v>
      </c>
      <c r="S58" s="69">
        <f>IF(ISNUMBER(R58),MIN(1,MAX(0,R58/$I$3)),IF($G58="Oui",0,""))</f>
        <v>0.3817258707</v>
      </c>
      <c r="T58" s="68">
        <v>1.8845</v>
      </c>
      <c r="U58" s="69">
        <v>-0.9230713675</v>
      </c>
      <c r="V58" s="68">
        <v>113.6483918</v>
      </c>
      <c r="W58" s="68">
        <v>138.0881076</v>
      </c>
      <c r="X58" s="68">
        <v>103.7934307</v>
      </c>
      <c r="Y58" s="68">
        <f>IF(COUNT(V58:X58)=0,"",MIN(V58:X58))</f>
        <v>103.7934307</v>
      </c>
      <c r="Z58" s="69">
        <f>IF(ISNUMBER(Y58),MIN(1,MAX(0,(100-Y58)/(100-$J$3))),IF($G58="Oui",0,""))</f>
        <v>0</v>
      </c>
      <c r="AA58" s="68">
        <v>95.59675769</v>
      </c>
      <c r="AB58" s="69">
        <v>-0.5446277205</v>
      </c>
      <c r="AC58" s="69">
        <f>IF(COUNT(N58,S58,Z58)=0,"",(IF(ISNUMBER(N58),N58*$C$3,0)+IF(ISNUMBER(S58),S58*$D$3,0)+IF(ISNUMBER(Z58),Z58*$E$3,0))/(IF(ISNUMBER(N58),$C$3,0)+IF(ISNUMBER(S58),$D$3,0)+IF(ISNUMBER(Z58),$E$3,0)))</f>
        <v>0.1908629354</v>
      </c>
      <c r="AD58" s="67">
        <f>IF(ISNUMBER(AC58),RANK(AC58,$AC$6:$AC$75),"")</f>
        <v>67</v>
      </c>
      <c r="AE58" t="str">
        <f>IF(ISNUMBER(AC58),IF(AC58&gt;=0.6,"Très élevé",IF(AC58&gt;=0.4,"Élevé",IF(AC58&gt;=0.2,"Modéré","Faible"))),"")</f>
        <v>Faible</v>
      </c>
      <c r="AF58" s="67">
        <f>IF(ISNUMBER(AC58),IF(AC58&gt;=$K$3,1,0),"")</f>
        <v>0</v>
      </c>
      <c r="AG58" t="inlineStr" s="72">
        <is>
          <t xml:space="preserve">Non couvert par le Cadre Harmonisé (indice sans CH) ; Orthographe fichier HNRP : N'Djamena</t>
        </is>
      </c>
    </row>
    <row r="59">
      <c r="A59" t="inlineStr">
        <is>
          <t xml:space="preserve">Ouaddaï</t>
        </is>
      </c>
      <c r="B59" t="inlineStr">
        <is>
          <t xml:space="preserve">Abdi</t>
        </is>
      </c>
      <c r="C59" t="inlineStr">
        <is>
          <t xml:space="preserve">TCD1402</t>
        </is>
      </c>
      <c r="D59" t="inlineStr">
        <is>
          <t xml:space="preserve">TCD2102</t>
        </is>
      </c>
      <c r="E59" t="inlineStr">
        <is>
          <t xml:space="preserve">Abdi</t>
        </is>
      </c>
      <c r="F59" t="inlineStr">
        <is>
          <t xml:space="preserve">Oui</t>
        </is>
      </c>
      <c r="G59" t="inlineStr">
        <is>
          <t xml:space="preserve">Non</t>
        </is>
      </c>
      <c r="H59" s="67">
        <v>193933</v>
      </c>
      <c r="I59" s="68">
        <v>21</v>
      </c>
      <c r="J59" s="68">
        <v>24</v>
      </c>
      <c r="K59" s="67">
        <v>46543.92</v>
      </c>
      <c r="L59" s="68">
        <v>28.99975111</v>
      </c>
      <c r="M59" s="67">
        <v>3</v>
      </c>
      <c r="N59" s="69">
        <f>IF(ISNUMBER(L59),MIN(1,MAX(0,(L59-$G$3)/($H$3-$G$3))),"")</f>
        <v>0.6333250371</v>
      </c>
      <c r="O59" s="68">
        <v>13.43967041</v>
      </c>
      <c r="P59" s="68">
        <v>11.0598319</v>
      </c>
      <c r="Q59" s="68">
        <v>17.73583267</v>
      </c>
      <c r="R59" s="68">
        <f>IF(COUNT(O59:Q59)=0,"",MAX(O59:Q59))</f>
        <v>17.73583267</v>
      </c>
      <c r="S59" s="69">
        <f>IF(ISNUMBER(R59),MIN(1,MAX(0,R59/$I$3)),IF($G59="Oui",0,""))</f>
        <v>0.4433958168</v>
      </c>
      <c r="T59" s="68">
        <v>7.4025</v>
      </c>
      <c r="U59" s="69">
        <v>-0.7126436325</v>
      </c>
      <c r="V59" s="68">
        <v>98.93515414</v>
      </c>
      <c r="W59" s="68">
        <v>117.3603743</v>
      </c>
      <c r="X59" s="68">
        <v>74.31230708</v>
      </c>
      <c r="Y59" s="68">
        <f>IF(COUNT(V59:X59)=0,"",MIN(V59:X59))</f>
        <v>74.31230708</v>
      </c>
      <c r="Z59" s="69">
        <f>IF(ISNUMBER(Y59),MIN(1,MAX(0,(100-Y59)/(100-$J$3))),IF($G59="Oui",0,""))</f>
        <v>0.5137538583</v>
      </c>
      <c r="AA59" s="68">
        <v>74.6508753</v>
      </c>
      <c r="AB59" s="69">
        <v>0.03142081427</v>
      </c>
      <c r="AC59" s="69">
        <f>IF(COUNT(N59,S59,Z59)=0,"",(IF(ISNUMBER(N59),N59*$C$3,0)+IF(ISNUMBER(S59),S59*$D$3,0)+IF(ISNUMBER(Z59),Z59*$E$3,0))/(IF(ISNUMBER(N59),$C$3,0)+IF(ISNUMBER(S59),$D$3,0)+IF(ISNUMBER(Z59),$E$3,0)))</f>
        <v>0.5404749174</v>
      </c>
      <c r="AD59" s="67">
        <f>IF(ISNUMBER(AC59),RANK(AC59,$AC$6:$AC$75),"")</f>
        <v>25</v>
      </c>
      <c r="AE59" t="str">
        <f>IF(ISNUMBER(AC59),IF(AC59&gt;=0.6,"Très élevé",IF(AC59&gt;=0.4,"Élevé",IF(AC59&gt;=0.2,"Modéré","Faible"))),"")</f>
        <v>Élevé</v>
      </c>
      <c r="AF59" s="67">
        <f>IF(ISNUMBER(AC59),IF(AC59&gt;=$K$3,1,0),"")</f>
        <v>1</v>
      </c>
      <c r="AG59" t="inlineStr" s="72">
        <is>
          <t xml:space="preserve">P-code fichier HNRP (TCD2102) ≠ COD (TCD1402)</t>
        </is>
      </c>
    </row>
    <row r="60">
      <c r="A60" t="inlineStr">
        <is>
          <t xml:space="preserve">Ouaddaï</t>
        </is>
      </c>
      <c r="B60" t="inlineStr">
        <is>
          <t xml:space="preserve">Assoungha</t>
        </is>
      </c>
      <c r="C60" t="inlineStr">
        <is>
          <t xml:space="preserve">TCD1403</t>
        </is>
      </c>
      <c r="D60" t="inlineStr">
        <is>
          <t xml:space="preserve">TCD1403</t>
        </is>
      </c>
      <c r="E60" t="inlineStr">
        <is>
          <t xml:space="preserve">Assoungha</t>
        </is>
      </c>
      <c r="F60" t="inlineStr">
        <is>
          <t xml:space="preserve">Oui</t>
        </is>
      </c>
      <c r="G60" t="inlineStr">
        <is>
          <t xml:space="preserve">Non</t>
        </is>
      </c>
      <c r="H60" s="67">
        <v>518284</v>
      </c>
      <c r="I60" s="68">
        <v>12</v>
      </c>
      <c r="J60" s="68">
        <v>21</v>
      </c>
      <c r="K60" s="67">
        <v>108839.64</v>
      </c>
      <c r="L60" s="68">
        <v>29.00012003</v>
      </c>
      <c r="M60" s="67">
        <v>3</v>
      </c>
      <c r="N60" s="69">
        <f>IF(ISNUMBER(L60),MIN(1,MAX(0,(L60-$G$3)/($H$3-$G$3))),"")</f>
        <v>0.6333373345</v>
      </c>
      <c r="O60" s="68">
        <v>10.85185857</v>
      </c>
      <c r="P60" s="68">
        <v>13.42957868</v>
      </c>
      <c r="Q60" s="68">
        <v>16.56158451</v>
      </c>
      <c r="R60" s="68">
        <f>IF(COUNT(O60:Q60)=0,"",MAX(O60:Q60))</f>
        <v>16.56158451</v>
      </c>
      <c r="S60" s="69">
        <f>IF(ISNUMBER(R60),MIN(1,MAX(0,R60/$I$3)),IF($G60="Oui",0,""))</f>
        <v>0.4140396127</v>
      </c>
      <c r="T60" s="68">
        <v>3.973428571</v>
      </c>
      <c r="U60" s="69">
        <v>-0.8681486854</v>
      </c>
      <c r="V60" s="68">
        <v>100.3405204</v>
      </c>
      <c r="W60" s="68">
        <v>119.598965</v>
      </c>
      <c r="X60" s="68">
        <v>59.73973182</v>
      </c>
      <c r="Y60" s="68">
        <f>IF(COUNT(V60:X60)=0,"",MIN(V60:X60))</f>
        <v>59.73973182</v>
      </c>
      <c r="Z60" s="69">
        <f>IF(ISNUMBER(Y60),MIN(1,MAX(0,(100-Y60)/(100-$J$3))),IF($G60="Oui",0,""))</f>
        <v>0.8052053637</v>
      </c>
      <c r="AA60" s="68">
        <v>59.73883274</v>
      </c>
      <c r="AB60" s="69">
        <v>-0.000103791757</v>
      </c>
      <c r="AC60" s="69">
        <f>IF(COUNT(N60,S60,Z60)=0,"",(IF(ISNUMBER(N60),N60*$C$3,0)+IF(ISNUMBER(S60),S60*$D$3,0)+IF(ISNUMBER(Z60),Z60*$E$3,0))/(IF(ISNUMBER(N60),$C$3,0)+IF(ISNUMBER(S60),$D$3,0)+IF(ISNUMBER(Z60),$E$3,0)))</f>
        <v>0.6191084267</v>
      </c>
      <c r="AD60" s="67">
        <f>IF(ISNUMBER(AC60),RANK(AC60,$AC$6:$AC$75),"")</f>
        <v>18</v>
      </c>
      <c r="AE60" t="str">
        <f>IF(ISNUMBER(AC60),IF(AC60&gt;=0.6,"Très élevé",IF(AC60&gt;=0.4,"Élevé",IF(AC60&gt;=0.2,"Modéré","Faible"))),"")</f>
        <v>Très élevé</v>
      </c>
      <c r="AF60" s="67">
        <f>IF(ISNUMBER(AC60),IF(AC60&gt;=$K$3,1,0),"")</f>
        <v>1</v>
      </c>
    </row>
    <row r="61">
      <c r="A61" t="inlineStr">
        <is>
          <t xml:space="preserve">Ouaddaï</t>
        </is>
      </c>
      <c r="B61" t="inlineStr">
        <is>
          <t xml:space="preserve">Ouara</t>
        </is>
      </c>
      <c r="C61" t="inlineStr">
        <is>
          <t xml:space="preserve">TCD1401</t>
        </is>
      </c>
      <c r="D61" t="inlineStr">
        <is>
          <t xml:space="preserve">TCD1401</t>
        </is>
      </c>
      <c r="E61" t="inlineStr">
        <is>
          <t xml:space="preserve">Ouara</t>
        </is>
      </c>
      <c r="F61" t="inlineStr">
        <is>
          <t xml:space="preserve">Oui</t>
        </is>
      </c>
      <c r="G61" t="inlineStr">
        <is>
          <t xml:space="preserve">Non</t>
        </is>
      </c>
      <c r="H61" s="67">
        <v>596323</v>
      </c>
      <c r="I61" s="68">
        <v>21</v>
      </c>
      <c r="J61" s="68">
        <v>24</v>
      </c>
      <c r="K61" s="67">
        <v>143117.52</v>
      </c>
      <c r="L61" s="68">
        <v>33.999934</v>
      </c>
      <c r="M61" s="67">
        <v>3</v>
      </c>
      <c r="N61" s="69">
        <f>IF(ISNUMBER(L61),MIN(1,MAX(0,(L61-$G$3)/($H$3-$G$3))),"")</f>
        <v>0.7999978</v>
      </c>
      <c r="O61" s="68">
        <v>13.43967041</v>
      </c>
      <c r="P61" s="68">
        <v>11.0598319</v>
      </c>
      <c r="Q61" s="68">
        <v>17.73583267</v>
      </c>
      <c r="R61" s="68">
        <f>IF(COUNT(O61:Q61)=0,"",MAX(O61:Q61))</f>
        <v>17.73583267</v>
      </c>
      <c r="S61" s="69">
        <f>IF(ISNUMBER(R61),MIN(1,MAX(0,R61/$I$3)),IF($G61="Oui",0,""))</f>
        <v>0.4433958168</v>
      </c>
      <c r="T61" s="68">
        <v>7.4025</v>
      </c>
      <c r="U61" s="69">
        <v>-0.7126436325</v>
      </c>
      <c r="V61" s="68">
        <v>118.9349255</v>
      </c>
      <c r="W61" s="68">
        <v>127.9814186</v>
      </c>
      <c r="X61" s="68">
        <v>46.04497486</v>
      </c>
      <c r="Y61" s="68">
        <f>IF(COUNT(V61:X61)=0,"",MIN(V61:X61))</f>
        <v>46.04497486</v>
      </c>
      <c r="Z61" s="69">
        <f>IF(ISNUMBER(Y61),MIN(1,MAX(0,(100-Y61)/(100-$J$3))),IF($G61="Oui",0,""))</f>
        <v>1</v>
      </c>
      <c r="AA61" s="68">
        <v>49.74661355</v>
      </c>
      <c r="AB61" s="69">
        <v>0.5544262491</v>
      </c>
      <c r="AC61" s="69">
        <f>IF(COUNT(N61,S61,Z61)=0,"",(IF(ISNUMBER(N61),N61*$C$3,0)+IF(ISNUMBER(S61),S61*$D$3,0)+IF(ISNUMBER(Z61),Z61*$E$3,0))/(IF(ISNUMBER(N61),$C$3,0)+IF(ISNUMBER(S61),$D$3,0)+IF(ISNUMBER(Z61),$E$3,0)))</f>
        <v>0.753017865</v>
      </c>
      <c r="AD61" s="67">
        <f>IF(ISNUMBER(AC61),RANK(AC61,$AC$6:$AC$75),"")</f>
        <v>4</v>
      </c>
      <c r="AE61" t="str">
        <f>IF(ISNUMBER(AC61),IF(AC61&gt;=0.6,"Très élevé",IF(AC61&gt;=0.4,"Élevé",IF(AC61&gt;=0.2,"Modéré","Faible"))),"")</f>
        <v>Très élevé</v>
      </c>
      <c r="AF61" s="67">
        <f>IF(ISNUMBER(AC61),IF(AC61&gt;=$K$3,1,0),"")</f>
        <v>1</v>
      </c>
    </row>
    <row r="62">
      <c r="A62" t="inlineStr">
        <is>
          <t xml:space="preserve">Salamat</t>
        </is>
      </c>
      <c r="B62" t="inlineStr">
        <is>
          <t xml:space="preserve">Aboudéia</t>
        </is>
      </c>
      <c r="C62" t="inlineStr">
        <is>
          <t xml:space="preserve">TCD1502</t>
        </is>
      </c>
      <c r="D62" t="inlineStr">
        <is>
          <t xml:space="preserve">TCD1502</t>
        </is>
      </c>
      <c r="E62" t="inlineStr">
        <is>
          <t xml:space="preserve">Aboudeia</t>
        </is>
      </c>
      <c r="F62" t="inlineStr">
        <is>
          <t xml:space="preserve">Non</t>
        </is>
      </c>
      <c r="G62" t="inlineStr">
        <is>
          <t xml:space="preserve">Non</t>
        </is>
      </c>
      <c r="H62" s="67">
        <v>117359</v>
      </c>
      <c r="I62" s="68">
        <v>21</v>
      </c>
      <c r="J62" s="68">
        <v>24</v>
      </c>
      <c r="K62" s="67">
        <v>28166.16</v>
      </c>
      <c r="L62" s="68">
        <v>24</v>
      </c>
      <c r="M62" s="67">
        <v>3</v>
      </c>
      <c r="N62" s="69">
        <f>IF(ISNUMBER(L62),MIN(1,MAX(0,(L62-$G$3)/($H$3-$G$3))),"")</f>
        <v>0.4666666667</v>
      </c>
      <c r="O62" s="68">
        <v>13.82725973</v>
      </c>
      <c r="P62" s="68">
        <v>15.25440496</v>
      </c>
      <c r="Q62" s="68">
        <v>21.33410574</v>
      </c>
      <c r="R62" s="68">
        <f>IF(COUNT(O62:Q62)=0,"",MAX(O62:Q62))</f>
        <v>21.33410574</v>
      </c>
      <c r="S62" s="69">
        <f>IF(ISNUMBER(R62),MIN(1,MAX(0,R62/$I$3)),IF($G62="Oui",0,""))</f>
        <v>0.5333526434</v>
      </c>
      <c r="T62" s="68">
        <v>11.095</v>
      </c>
      <c r="U62" s="69">
        <v>-0.7061452232</v>
      </c>
      <c r="V62" s="68">
        <v>89.26767795</v>
      </c>
      <c r="W62" s="68">
        <v>110.4769179</v>
      </c>
      <c r="X62" s="68">
        <v>84.07549745</v>
      </c>
      <c r="Y62" s="68">
        <f>IF(COUNT(V62:X62)=0,"",MIN(V62:X62))</f>
        <v>84.07549745</v>
      </c>
      <c r="Z62" s="69">
        <f>IF(ISNUMBER(Y62),MIN(1,MAX(0,(100-Y62)/(100-$J$3))),IF($G62="Oui",0,""))</f>
        <v>0.3184900509</v>
      </c>
      <c r="AA62" s="68">
        <v>79.11105443</v>
      </c>
      <c r="AB62" s="69">
        <v>-0.4072237349</v>
      </c>
      <c r="AC62" s="69">
        <f>IF(COUNT(N62,S62,Z62)=0,"",(IF(ISNUMBER(N62),N62*$C$3,0)+IF(ISNUMBER(S62),S62*$D$3,0)+IF(ISNUMBER(Z62),Z62*$E$3,0))/(IF(ISNUMBER(N62),$C$3,0)+IF(ISNUMBER(S62),$D$3,0)+IF(ISNUMBER(Z62),$E$3,0)))</f>
        <v>0.442219475</v>
      </c>
      <c r="AD62" s="67">
        <f>IF(ISNUMBER(AC62),RANK(AC62,$AC$6:$AC$75),"")</f>
        <v>41</v>
      </c>
      <c r="AE62" t="str">
        <f>IF(ISNUMBER(AC62),IF(AC62&gt;=0.6,"Très élevé",IF(AC62&gt;=0.4,"Élevé",IF(AC62&gt;=0.2,"Modéré","Faible"))),"")</f>
        <v>Élevé</v>
      </c>
      <c r="AF62" s="67">
        <f>IF(ISNUMBER(AC62),IF(AC62&gt;=$K$3,1,0),"")</f>
        <v>0</v>
      </c>
      <c r="AG62" t="inlineStr" s="72">
        <is>
          <t xml:space="preserve">Orthographe fichier HNRP : Aboudeia</t>
        </is>
      </c>
    </row>
    <row r="63">
      <c r="A63" t="inlineStr">
        <is>
          <t xml:space="preserve">Salamat</t>
        </is>
      </c>
      <c r="B63" t="inlineStr">
        <is>
          <t xml:space="preserve">Bahr-Azoum</t>
        </is>
      </c>
      <c r="C63" t="inlineStr">
        <is>
          <t xml:space="preserve">TCD1501</t>
        </is>
      </c>
      <c r="D63" t="inlineStr">
        <is>
          <t xml:space="preserve">TCD1501</t>
        </is>
      </c>
      <c r="E63" t="inlineStr">
        <is>
          <t xml:space="preserve">Bahr Azoum</t>
        </is>
      </c>
      <c r="F63" t="inlineStr">
        <is>
          <t xml:space="preserve">Non</t>
        </is>
      </c>
      <c r="G63" t="inlineStr">
        <is>
          <t xml:space="preserve">Non</t>
        </is>
      </c>
      <c r="H63" s="67">
        <v>330611</v>
      </c>
      <c r="I63" s="68">
        <v>22</v>
      </c>
      <c r="J63" s="68">
        <v>24</v>
      </c>
      <c r="K63" s="67">
        <v>79346.64</v>
      </c>
      <c r="L63" s="68">
        <v>24</v>
      </c>
      <c r="M63" s="67">
        <v>3</v>
      </c>
      <c r="N63" s="69">
        <f>IF(ISNUMBER(L63),MIN(1,MAX(0,(L63-$G$3)/($H$3-$G$3))),"")</f>
        <v>0.4666666667</v>
      </c>
      <c r="O63" s="68">
        <v>13.82725973</v>
      </c>
      <c r="P63" s="68">
        <v>15.25440496</v>
      </c>
      <c r="Q63" s="68">
        <v>21.33410574</v>
      </c>
      <c r="R63" s="68">
        <f>IF(COUNT(O63:Q63)=0,"",MAX(O63:Q63))</f>
        <v>21.33410574</v>
      </c>
      <c r="S63" s="69">
        <f>IF(ISNUMBER(R63),MIN(1,MAX(0,R63/$I$3)),IF($G63="Oui",0,""))</f>
        <v>0.5333526434</v>
      </c>
      <c r="T63" s="68">
        <v>11.095</v>
      </c>
      <c r="U63" s="69">
        <v>-0.7061452232</v>
      </c>
      <c r="V63" s="68">
        <v>98.16209716</v>
      </c>
      <c r="W63" s="68">
        <v>108.801557</v>
      </c>
      <c r="X63" s="68">
        <v>93.82335965</v>
      </c>
      <c r="Y63" s="68">
        <f>IF(COUNT(V63:X63)=0,"",MIN(V63:X63))</f>
        <v>93.82335965</v>
      </c>
      <c r="Z63" s="69">
        <f>IF(ISNUMBER(Y63),MIN(1,MAX(0,(100-Y63)/(100-$J$3))),IF($G63="Oui",0,""))</f>
        <v>0.1235328071</v>
      </c>
      <c r="AA63" s="68">
        <v>92.49503751</v>
      </c>
      <c r="AB63" s="69">
        <v>-0.09763924876</v>
      </c>
      <c r="AC63" s="69">
        <f>IF(COUNT(N63,S63,Z63)=0,"",(IF(ISNUMBER(N63),N63*$C$3,0)+IF(ISNUMBER(S63),S63*$D$3,0)+IF(ISNUMBER(Z63),Z63*$E$3,0))/(IF(ISNUMBER(N63),$C$3,0)+IF(ISNUMBER(S63),$D$3,0)+IF(ISNUMBER(Z63),$E$3,0)))</f>
        <v>0.3837323018</v>
      </c>
      <c r="AD63" s="67">
        <f>IF(ISNUMBER(AC63),RANK(AC63,$AC$6:$AC$75),"")</f>
        <v>46</v>
      </c>
      <c r="AE63" t="str">
        <f>IF(ISNUMBER(AC63),IF(AC63&gt;=0.6,"Très élevé",IF(AC63&gt;=0.4,"Élevé",IF(AC63&gt;=0.2,"Modéré","Faible"))),"")</f>
        <v>Modéré</v>
      </c>
      <c r="AF63" s="67">
        <f>IF(ISNUMBER(AC63),IF(AC63&gt;=$K$3,1,0),"")</f>
        <v>0</v>
      </c>
      <c r="AG63" t="inlineStr" s="72">
        <is>
          <t xml:space="preserve">Orthographe fichier HNRP : Bahr Azoum</t>
        </is>
      </c>
    </row>
    <row r="64">
      <c r="A64" t="inlineStr">
        <is>
          <t xml:space="preserve">Salamat</t>
        </is>
      </c>
      <c r="B64" t="inlineStr">
        <is>
          <t xml:space="preserve">Haraze-Mangueigne</t>
        </is>
      </c>
      <c r="C64" t="inlineStr">
        <is>
          <t xml:space="preserve">TCD1503</t>
        </is>
      </c>
      <c r="D64" t="inlineStr">
        <is>
          <t xml:space="preserve">TCD1503</t>
        </is>
      </c>
      <c r="E64" t="inlineStr">
        <is>
          <t xml:space="preserve">Haraze Mangueigne</t>
        </is>
      </c>
      <c r="F64" t="inlineStr">
        <is>
          <t xml:space="preserve">Non</t>
        </is>
      </c>
      <c r="G64" t="inlineStr">
        <is>
          <t xml:space="preserve">Non</t>
        </is>
      </c>
      <c r="H64" s="67">
        <v>100549</v>
      </c>
      <c r="I64" s="68">
        <v>22</v>
      </c>
      <c r="J64" s="68">
        <v>24</v>
      </c>
      <c r="K64" s="67">
        <v>24131.76</v>
      </c>
      <c r="L64" s="68">
        <v>24</v>
      </c>
      <c r="M64" s="67">
        <v>3</v>
      </c>
      <c r="N64" s="69">
        <f>IF(ISNUMBER(L64),MIN(1,MAX(0,(L64-$G$3)/($H$3-$G$3))),"")</f>
        <v>0.4666666667</v>
      </c>
      <c r="O64" s="68">
        <v>13.82725973</v>
      </c>
      <c r="P64" s="68">
        <v>15.25440496</v>
      </c>
      <c r="Q64" s="68">
        <v>21.33410574</v>
      </c>
      <c r="R64" s="68">
        <f>IF(COUNT(O64:Q64)=0,"",MAX(O64:Q64))</f>
        <v>21.33410574</v>
      </c>
      <c r="S64" s="69">
        <f>IF(ISNUMBER(R64),MIN(1,MAX(0,R64/$I$3)),IF($G64="Oui",0,""))</f>
        <v>0.5333526434</v>
      </c>
      <c r="T64" s="68">
        <v>11.095</v>
      </c>
      <c r="U64" s="69">
        <v>-0.7061452232</v>
      </c>
      <c r="V64" s="68">
        <v>102.5824727</v>
      </c>
      <c r="W64" s="68">
        <v>109.7223422</v>
      </c>
      <c r="X64" s="68">
        <v>94.63800064</v>
      </c>
      <c r="Y64" s="68">
        <f>IF(COUNT(V64:X64)=0,"",MIN(V64:X64))</f>
        <v>94.63800064</v>
      </c>
      <c r="Z64" s="69">
        <f>IF(ISNUMBER(Y64),MIN(1,MAX(0,(100-Y64)/(100-$J$3))),IF($G64="Oui",0,""))</f>
        <v>0.1072399871</v>
      </c>
      <c r="AA64" s="68">
        <v>95.08245609</v>
      </c>
      <c r="AB64" s="69">
        <v>0.03238878667</v>
      </c>
      <c r="AC64" s="69">
        <f>IF(COUNT(N64,S64,Z64)=0,"",(IF(ISNUMBER(N64),N64*$C$3,0)+IF(ISNUMBER(S64),S64*$D$3,0)+IF(ISNUMBER(Z64),Z64*$E$3,0))/(IF(ISNUMBER(N64),$C$3,0)+IF(ISNUMBER(S64),$D$3,0)+IF(ISNUMBER(Z64),$E$3,0)))</f>
        <v>0.3788444558</v>
      </c>
      <c r="AD64" s="67">
        <f>IF(ISNUMBER(AC64),RANK(AC64,$AC$6:$AC$75),"")</f>
        <v>47</v>
      </c>
      <c r="AE64" t="str">
        <f>IF(ISNUMBER(AC64),IF(AC64&gt;=0.6,"Très élevé",IF(AC64&gt;=0.4,"Élevé",IF(AC64&gt;=0.2,"Modéré","Faible"))),"")</f>
        <v>Modéré</v>
      </c>
      <c r="AF64" s="67">
        <f>IF(ISNUMBER(AC64),IF(AC64&gt;=$K$3,1,0),"")</f>
        <v>0</v>
      </c>
      <c r="AG64" t="inlineStr" s="72">
        <is>
          <t xml:space="preserve">Orthographe fichier HNRP : Haraze Mangueigne</t>
        </is>
      </c>
    </row>
    <row r="65">
      <c r="A65" t="inlineStr">
        <is>
          <t xml:space="preserve">Sila</t>
        </is>
      </c>
      <c r="B65" t="inlineStr">
        <is>
          <t xml:space="preserve">Djourf Al Ahmar</t>
        </is>
      </c>
      <c r="C65" t="inlineStr">
        <is>
          <t xml:space="preserve">TCD2102</t>
        </is>
      </c>
      <c r="D65" t="inlineStr">
        <is>
          <t xml:space="preserve">TCD1402</t>
        </is>
      </c>
      <c r="E65" t="inlineStr">
        <is>
          <t xml:space="preserve">Djourf Al Ahmar</t>
        </is>
      </c>
      <c r="F65" t="inlineStr">
        <is>
          <t xml:space="preserve">Oui</t>
        </is>
      </c>
      <c r="G65" t="inlineStr">
        <is>
          <t xml:space="preserve">Non</t>
        </is>
      </c>
      <c r="H65" s="67">
        <v>147931</v>
      </c>
      <c r="I65" s="68">
        <v>23</v>
      </c>
      <c r="J65" s="68">
        <v>28</v>
      </c>
      <c r="K65" s="67">
        <v>41420.68</v>
      </c>
      <c r="L65" s="68">
        <v>28</v>
      </c>
      <c r="M65" s="67">
        <v>3</v>
      </c>
      <c r="N65" s="69">
        <f>IF(ISNUMBER(L65),MIN(1,MAX(0,(L65-$G$3)/($H$3-$G$3))),"")</f>
        <v>0.6</v>
      </c>
      <c r="O65" s="68">
        <v>13.43967041</v>
      </c>
      <c r="P65" s="68">
        <v>11.0598319</v>
      </c>
      <c r="Q65" s="68">
        <v>17.73583267</v>
      </c>
      <c r="R65" s="68">
        <f>IF(COUNT(O65:Q65)=0,"",MAX(O65:Q65))</f>
        <v>17.73583267</v>
      </c>
      <c r="S65" s="69">
        <f>IF(ISNUMBER(R65),MIN(1,MAX(0,R65/$I$3)),IF($G65="Oui",0,""))</f>
        <v>0.4433958168</v>
      </c>
      <c r="T65" s="68">
        <v>7.4025</v>
      </c>
      <c r="U65" s="69">
        <v>-0.7126436325</v>
      </c>
      <c r="V65" s="68">
        <v>107.4441933</v>
      </c>
      <c r="W65" s="68">
        <v>132.8961704</v>
      </c>
      <c r="X65" s="68">
        <v>66.88064222</v>
      </c>
      <c r="Y65" s="68">
        <f>IF(COUNT(V65:X65)=0,"",MIN(V65:X65))</f>
        <v>66.88064222</v>
      </c>
      <c r="Z65" s="69">
        <f>IF(ISNUMBER(Y65),MIN(1,MAX(0,(100-Y65)/(100-$J$3))),IF($G65="Oui",0,""))</f>
        <v>0.6623871557</v>
      </c>
      <c r="AA65" s="68">
        <v>62.99073233</v>
      </c>
      <c r="AB65" s="69">
        <v>-0.4011170323</v>
      </c>
      <c r="AC65" s="69">
        <f>IF(COUNT(N65,S65,Z65)=0,"",(IF(ISNUMBER(N65),N65*$C$3,0)+IF(ISNUMBER(S65),S65*$D$3,0)+IF(ISNUMBER(Z65),Z65*$E$3,0))/(IF(ISNUMBER(N65),$C$3,0)+IF(ISNUMBER(S65),$D$3,0)+IF(ISNUMBER(Z65),$E$3,0)))</f>
        <v>0.5717348917</v>
      </c>
      <c r="AD65" s="67">
        <f>IF(ISNUMBER(AC65),RANK(AC65,$AC$6:$AC$75),"")</f>
        <v>22</v>
      </c>
      <c r="AE65" t="str">
        <f>IF(ISNUMBER(AC65),IF(AC65&gt;=0.6,"Très élevé",IF(AC65&gt;=0.4,"Élevé",IF(AC65&gt;=0.2,"Modéré","Faible"))),"")</f>
        <v>Élevé</v>
      </c>
      <c r="AF65" s="67">
        <f>IF(ISNUMBER(AC65),IF(AC65&gt;=$K$3,1,0),"")</f>
        <v>1</v>
      </c>
      <c r="AG65" t="inlineStr" s="72">
        <is>
          <t xml:space="preserve">P-code fichier HNRP (TCD1402) ≠ COD (TCD2102)</t>
        </is>
      </c>
    </row>
    <row r="66">
      <c r="A66" t="inlineStr">
        <is>
          <t xml:space="preserve">Sila</t>
        </is>
      </c>
      <c r="B66" t="inlineStr">
        <is>
          <t xml:space="preserve">Kimiti</t>
        </is>
      </c>
      <c r="C66" t="inlineStr">
        <is>
          <t xml:space="preserve">TCD2101</t>
        </is>
      </c>
      <c r="D66" t="inlineStr">
        <is>
          <t xml:space="preserve">TCD2101</t>
        </is>
      </c>
      <c r="E66" t="inlineStr">
        <is>
          <t xml:space="preserve">Kimiti</t>
        </is>
      </c>
      <c r="F66" t="inlineStr">
        <is>
          <t xml:space="preserve">Oui</t>
        </is>
      </c>
      <c r="G66" t="inlineStr">
        <is>
          <t xml:space="preserve">Non</t>
        </is>
      </c>
      <c r="H66" s="67">
        <v>555109</v>
      </c>
      <c r="I66" s="68">
        <v>21</v>
      </c>
      <c r="J66" s="68">
        <v>23</v>
      </c>
      <c r="K66" s="67">
        <v>127675.07</v>
      </c>
      <c r="L66" s="68">
        <v>28.00001493</v>
      </c>
      <c r="M66" s="67">
        <v>3</v>
      </c>
      <c r="N66" s="69">
        <f>IF(ISNUMBER(L66),MIN(1,MAX(0,(L66-$G$3)/($H$3-$G$3))),"")</f>
        <v>0.6000004975</v>
      </c>
      <c r="O66" s="68">
        <v>17.52832858</v>
      </c>
      <c r="P66" s="68">
        <v>25.50502154</v>
      </c>
      <c r="Q66" s="68">
        <v>35.7028256</v>
      </c>
      <c r="R66" s="68">
        <f>IF(COUNT(O66:Q66)=0,"",MAX(O66:Q66))</f>
        <v>35.7028256</v>
      </c>
      <c r="S66" s="69">
        <f>IF(ISNUMBER(R66),MIN(1,MAX(0,R66/$I$3)),IF($G66="Oui",0,""))</f>
        <v>0.8925706401</v>
      </c>
      <c r="T66" s="68">
        <v>21.747</v>
      </c>
      <c r="U66" s="69">
        <v>-0.9624707312</v>
      </c>
      <c r="V66" s="68">
        <v>100.333595</v>
      </c>
      <c r="W66" s="68">
        <v>104.4975329</v>
      </c>
      <c r="X66" s="68">
        <v>66.70694682</v>
      </c>
      <c r="Y66" s="68">
        <f>IF(COUNT(V66:X66)=0,"",MIN(V66:X66))</f>
        <v>66.70694682</v>
      </c>
      <c r="Z66" s="69">
        <f>IF(ISNUMBER(Y66),MIN(1,MAX(0,(100-Y66)/(100-$J$3))),IF($G66="Oui",0,""))</f>
        <v>0.6658610636</v>
      </c>
      <c r="AA66" s="68">
        <v>67.97214973</v>
      </c>
      <c r="AB66" s="69">
        <v>0.1308040272</v>
      </c>
      <c r="AC66" s="69">
        <f>IF(COUNT(N66,S66,Z66)=0,"",(IF(ISNUMBER(N66),N66*$C$3,0)+IF(ISNUMBER(S66),S66*$D$3,0)+IF(ISNUMBER(Z66),Z66*$E$3,0))/(IF(ISNUMBER(N66),$C$3,0)+IF(ISNUMBER(S66),$D$3,0)+IF(ISNUMBER(Z66),$E$3,0)))</f>
        <v>0.7075297101</v>
      </c>
      <c r="AD66" s="67">
        <f>IF(ISNUMBER(AC66),RANK(AC66,$AC$6:$AC$75),"")</f>
        <v>8</v>
      </c>
      <c r="AE66" t="str">
        <f>IF(ISNUMBER(AC66),IF(AC66&gt;=0.6,"Très élevé",IF(AC66&gt;=0.4,"Élevé",IF(AC66&gt;=0.2,"Modéré","Faible"))),"")</f>
        <v>Très élevé</v>
      </c>
      <c r="AF66" s="67">
        <f>IF(ISNUMBER(AC66),IF(AC66&gt;=$K$3,1,0),"")</f>
        <v>1</v>
      </c>
    </row>
    <row r="67">
      <c r="A67" t="inlineStr">
        <is>
          <t xml:space="preserve">Tandjilé</t>
        </is>
      </c>
      <c r="B67" t="inlineStr">
        <is>
          <t xml:space="preserve">Tandjile Ouest</t>
        </is>
      </c>
      <c r="C67" t="inlineStr">
        <is>
          <t xml:space="preserve">TCD1602</t>
        </is>
      </c>
      <c r="D67" t="inlineStr">
        <is>
          <t xml:space="preserve">TCD1602</t>
        </is>
      </c>
      <c r="E67" t="inlineStr">
        <is>
          <t xml:space="preserve">Tandjilé Ouest</t>
        </is>
      </c>
      <c r="F67" t="inlineStr">
        <is>
          <t xml:space="preserve">Non</t>
        </is>
      </c>
      <c r="G67" t="inlineStr">
        <is>
          <t xml:space="preserve">Non</t>
        </is>
      </c>
      <c r="H67" s="67">
        <v>579297</v>
      </c>
      <c r="I67" s="68">
        <v>4</v>
      </c>
      <c r="J67" s="68">
        <v>15</v>
      </c>
      <c r="K67" s="67">
        <v>86894.55</v>
      </c>
      <c r="L67" s="68">
        <v>21.00000179</v>
      </c>
      <c r="M67" s="67">
        <v>3</v>
      </c>
      <c r="N67" s="69">
        <f>IF(ISNUMBER(L67),MIN(1,MAX(0,(L67-$G$3)/($H$3-$G$3))),"")</f>
        <v>0.3666667263</v>
      </c>
      <c r="O67" s="68">
        <v>16.98812488</v>
      </c>
      <c r="P67" s="68">
        <v>54.25482821</v>
      </c>
      <c r="Q67" s="68">
        <v>46.27553153</v>
      </c>
      <c r="R67" s="68">
        <f>IF(COUNT(O67:Q67)=0,"",MAX(O67:Q67))</f>
        <v>54.25482821</v>
      </c>
      <c r="S67" s="69">
        <f>IF(ISNUMBER(R67),MIN(1,MAX(0,R67/$I$3)),IF($G67="Oui",0,""))</f>
        <v>1</v>
      </c>
      <c r="T67" s="68">
        <v>41.69333333</v>
      </c>
      <c r="U67" s="69">
        <v>-0.9304811016</v>
      </c>
      <c r="V67" s="68">
        <v>101.2107172</v>
      </c>
      <c r="W67" s="68">
        <v>97.23938608</v>
      </c>
      <c r="X67" s="68">
        <v>97.37277743</v>
      </c>
      <c r="Y67" s="68">
        <f>IF(COUNT(V67:X67)=0,"",MIN(V67:X67))</f>
        <v>97.23938608</v>
      </c>
      <c r="Z67" s="69">
        <f>IF(ISNUMBER(Y67),MIN(1,MAX(0,(100-Y67)/(100-$J$3))),IF($G67="Oui",0,""))</f>
        <v>0.05521227838</v>
      </c>
      <c r="AA67" s="68">
        <v>84.2341345</v>
      </c>
      <c r="AB67" s="69">
        <v>-0.93056122</v>
      </c>
      <c r="AC67" s="69">
        <f>IF(COUNT(N67,S67,Z67)=0,"",(IF(ISNUMBER(N67),N67*$C$3,0)+IF(ISNUMBER(S67),S67*$D$3,0)+IF(ISNUMBER(Z67),Z67*$E$3,0))/(IF(ISNUMBER(N67),$C$3,0)+IF(ISNUMBER(S67),$D$3,0)+IF(ISNUMBER(Z67),$E$3,0)))</f>
        <v>0.463230374</v>
      </c>
      <c r="AD67" s="67">
        <f>IF(ISNUMBER(AC67),RANK(AC67,$AC$6:$AC$75),"")</f>
        <v>35</v>
      </c>
      <c r="AE67" t="str">
        <f>IF(ISNUMBER(AC67),IF(AC67&gt;=0.6,"Très élevé",IF(AC67&gt;=0.4,"Élevé",IF(AC67&gt;=0.2,"Modéré","Faible"))),"")</f>
        <v>Élevé</v>
      </c>
      <c r="AF67" s="67">
        <f>IF(ISNUMBER(AC67),IF(AC67&gt;=$K$3,1,0),"")</f>
        <v>0</v>
      </c>
      <c r="AG67" t="inlineStr" s="72">
        <is>
          <t xml:space="preserve">Orthographe fichier HNRP : Tandjilé Ouest</t>
        </is>
      </c>
    </row>
    <row r="68">
      <c r="A68" t="inlineStr">
        <is>
          <t xml:space="preserve">Tandjilé</t>
        </is>
      </c>
      <c r="B68" t="inlineStr">
        <is>
          <t xml:space="preserve">Tandjilé Centre</t>
        </is>
      </c>
      <c r="C68" t="inlineStr">
        <is>
          <t xml:space="preserve">TCD1603</t>
        </is>
      </c>
      <c r="D68" t="inlineStr">
        <is>
          <t xml:space="preserve">TCD1603</t>
        </is>
      </c>
      <c r="E68" t="inlineStr">
        <is>
          <t xml:space="preserve">Tandjilé Centre</t>
        </is>
      </c>
      <c r="F68" t="inlineStr">
        <is>
          <t xml:space="preserve">Non</t>
        </is>
      </c>
      <c r="G68" t="inlineStr">
        <is>
          <t xml:space="preserve">Non</t>
        </is>
      </c>
      <c r="H68" s="67">
        <v>159687</v>
      </c>
      <c r="I68" s="68">
        <v>5</v>
      </c>
      <c r="J68" s="68">
        <v>14</v>
      </c>
      <c r="K68" s="67">
        <v>22356.18</v>
      </c>
      <c r="L68" s="68">
        <v>20.99988581</v>
      </c>
      <c r="M68" s="67">
        <v>3</v>
      </c>
      <c r="N68" s="69">
        <f>IF(ISNUMBER(L68),MIN(1,MAX(0,(L68-$G$3)/($H$3-$G$3))),"")</f>
        <v>0.3666628604</v>
      </c>
      <c r="O68" s="68">
        <v>16.98812488</v>
      </c>
      <c r="P68" s="68">
        <v>54.25482821</v>
      </c>
      <c r="Q68" s="68">
        <v>46.27553153</v>
      </c>
      <c r="R68" s="68">
        <f>IF(COUNT(O68:Q68)=0,"",MAX(O68:Q68))</f>
        <v>54.25482821</v>
      </c>
      <c r="S68" s="69">
        <f>IF(ISNUMBER(R68),MIN(1,MAX(0,R68/$I$3)),IF($G68="Oui",0,""))</f>
        <v>1</v>
      </c>
      <c r="T68" s="68">
        <v>41.69333333</v>
      </c>
      <c r="U68" s="69">
        <v>-0.9304811016</v>
      </c>
      <c r="V68" s="68">
        <v>99.87772066</v>
      </c>
      <c r="W68" s="68">
        <v>98.18868481</v>
      </c>
      <c r="X68" s="68">
        <v>92.24231773</v>
      </c>
      <c r="Y68" s="68">
        <f>IF(COUNT(V68:X68)=0,"",MIN(V68:X68))</f>
        <v>92.24231773</v>
      </c>
      <c r="Z68" s="69">
        <f>IF(ISNUMBER(Y68),MIN(1,MAX(0,(100-Y68)/(100-$J$3))),IF($G68="Oui",0,""))</f>
        <v>0.1551536453</v>
      </c>
      <c r="AA68" s="68">
        <v>82.51371319</v>
      </c>
      <c r="AB68" s="69">
        <v>-0.7273649026</v>
      </c>
      <c r="AC68" s="69">
        <f>IF(COUNT(N68,S68,Z68)=0,"",(IF(ISNUMBER(N68),N68*$C$3,0)+IF(ISNUMBER(S68),S68*$D$3,0)+IF(ISNUMBER(Z68),Z68*$E$3,0))/(IF(ISNUMBER(N68),$C$3,0)+IF(ISNUMBER(S68),$D$3,0)+IF(ISNUMBER(Z68),$E$3,0)))</f>
        <v>0.4932112378</v>
      </c>
      <c r="AD68" s="67">
        <f>IF(ISNUMBER(AC68),RANK(AC68,$AC$6:$AC$75),"")</f>
        <v>32</v>
      </c>
      <c r="AE68" t="str">
        <f>IF(ISNUMBER(AC68),IF(AC68&gt;=0.6,"Très élevé",IF(AC68&gt;=0.4,"Élevé",IF(AC68&gt;=0.2,"Modéré","Faible"))),"")</f>
        <v>Élevé</v>
      </c>
      <c r="AF68" s="67">
        <f>IF(ISNUMBER(AC68),IF(AC68&gt;=$K$3,1,0),"")</f>
        <v>0</v>
      </c>
    </row>
    <row r="69">
      <c r="A69" t="inlineStr">
        <is>
          <t xml:space="preserve">Tandjilé</t>
        </is>
      </c>
      <c r="B69" t="inlineStr">
        <is>
          <t xml:space="preserve">Tandjilé Est</t>
        </is>
      </c>
      <c r="C69" t="inlineStr">
        <is>
          <t xml:space="preserve">TCD1601</t>
        </is>
      </c>
      <c r="D69" t="inlineStr">
        <is>
          <t xml:space="preserve">TCD1601</t>
        </is>
      </c>
      <c r="E69" t="inlineStr">
        <is>
          <t xml:space="preserve">Tandjilé Est</t>
        </is>
      </c>
      <c r="F69" t="inlineStr">
        <is>
          <t xml:space="preserve">Non</t>
        </is>
      </c>
      <c r="G69" t="inlineStr">
        <is>
          <t xml:space="preserve">Non</t>
        </is>
      </c>
      <c r="H69" s="67">
        <v>462029</v>
      </c>
      <c r="I69" s="68">
        <v>7</v>
      </c>
      <c r="J69" s="68">
        <v>15</v>
      </c>
      <c r="K69" s="67">
        <v>69304.35</v>
      </c>
      <c r="L69" s="68">
        <v>28.00010215</v>
      </c>
      <c r="M69" s="67">
        <v>3</v>
      </c>
      <c r="N69" s="69">
        <f>IF(ISNUMBER(L69),MIN(1,MAX(0,(L69-$G$3)/($H$3-$G$3))),"")</f>
        <v>0.6000034049</v>
      </c>
      <c r="O69" s="68">
        <v>18.86621842</v>
      </c>
      <c r="P69" s="68">
        <v>25.96068923</v>
      </c>
      <c r="Q69" s="68">
        <v>47.70149337</v>
      </c>
      <c r="R69" s="68">
        <f>IF(COUNT(O69:Q69)=0,"",MAX(O69:Q69))</f>
        <v>47.70149337</v>
      </c>
      <c r="S69" s="69">
        <f>IF(ISNUMBER(R69),MIN(1,MAX(0,R69/$I$3)),IF($G69="Oui",0,""))</f>
        <v>1</v>
      </c>
      <c r="T69" s="68">
        <v>33.475</v>
      </c>
      <c r="U69" s="69">
        <v>-0.9811374739</v>
      </c>
      <c r="V69" s="68">
        <v>93.47434023</v>
      </c>
      <c r="W69" s="68">
        <v>102.6090109</v>
      </c>
      <c r="X69" s="68">
        <v>100.5890388</v>
      </c>
      <c r="Y69" s="68">
        <f>IF(COUNT(V69:X69)=0,"",MIN(V69:X69))</f>
        <v>93.47434023</v>
      </c>
      <c r="Z69" s="69">
        <f>IF(ISNUMBER(Y69),MIN(1,MAX(0,(100-Y69)/(100-$J$3))),IF($G69="Oui",0,""))</f>
        <v>0.1305131954</v>
      </c>
      <c r="AA69" s="68">
        <v>89.98003153</v>
      </c>
      <c r="AB69" s="69">
        <v>-0.2990603568</v>
      </c>
      <c r="AC69" s="69">
        <f>IF(COUNT(N69,S69,Z69)=0,"",(IF(ISNUMBER(N69),N69*$C$3,0)+IF(ISNUMBER(S69),S69*$D$3,0)+IF(ISNUMBER(Z69),Z69*$E$3,0))/(IF(ISNUMBER(N69),$C$3,0)+IF(ISNUMBER(S69),$D$3,0)+IF(ISNUMBER(Z69),$E$3,0)))</f>
        <v>0.5791553206</v>
      </c>
      <c r="AD69" s="67">
        <f>IF(ISNUMBER(AC69),RANK(AC69,$AC$6:$AC$75),"")</f>
        <v>21</v>
      </c>
      <c r="AE69" t="str">
        <f>IF(ISNUMBER(AC69),IF(AC69&gt;=0.6,"Très élevé",IF(AC69&gt;=0.4,"Élevé",IF(AC69&gt;=0.2,"Modéré","Faible"))),"")</f>
        <v>Élevé</v>
      </c>
      <c r="AF69" s="67">
        <f>IF(ISNUMBER(AC69),IF(AC69&gt;=$K$3,1,0),"")</f>
        <v>1</v>
      </c>
    </row>
    <row r="70">
      <c r="A70" t="inlineStr">
        <is>
          <t xml:space="preserve">Tibesti</t>
        </is>
      </c>
      <c r="B70" t="inlineStr">
        <is>
          <t xml:space="preserve">Tibesti Est</t>
        </is>
      </c>
      <c r="C70" t="inlineStr">
        <is>
          <t xml:space="preserve">TCD2201</t>
        </is>
      </c>
      <c r="D70" t="inlineStr">
        <is>
          <t xml:space="preserve">TCD2201</t>
        </is>
      </c>
      <c r="E70" t="inlineStr">
        <is>
          <t xml:space="preserve">Tibesti Est</t>
        </is>
      </c>
      <c r="F70" t="inlineStr">
        <is>
          <t xml:space="preserve">Non</t>
        </is>
      </c>
      <c r="G70" t="inlineStr">
        <is>
          <t xml:space="preserve">Oui</t>
        </is>
      </c>
      <c r="H70" s="67">
        <v>26105</v>
      </c>
      <c r="I70" s="68">
        <v>20</v>
      </c>
      <c r="J70" s="68">
        <v>22</v>
      </c>
      <c r="K70" s="67">
        <v>5743.1</v>
      </c>
      <c r="L70" s="68">
        <v>29.99801627</v>
      </c>
      <c r="M70" s="67">
        <v>3</v>
      </c>
      <c r="N70" s="69">
        <f>IF(ISNUMBER(L70),MIN(1,MAX(0,(L70-$G$3)/($H$3-$G$3))),"")</f>
        <v>0.6666005422</v>
      </c>
      <c r="R70" t="str" s="68">
        <f>IF(COUNT(O70:Q70)=0,"",MAX(O70:Q70))</f>
      </c>
      <c r="S70" s="69">
        <f>IF(ISNUMBER(R70),MIN(1,MAX(0,R70/$I$3)),IF($G70="Oui",0,""))</f>
        <v>0</v>
      </c>
      <c r="Y70" t="str" s="68">
        <f>IF(COUNT(V70:X70)=0,"",MIN(V70:X70))</f>
      </c>
      <c r="Z70" s="69">
        <f>IF(ISNUMBER(Y70),MIN(1,MAX(0,(100-Y70)/(100-$J$3))),IF($G70="Oui",0,""))</f>
        <v>0</v>
      </c>
      <c r="AC70" s="69">
        <f>IF(COUNT(N70,S70,Z70)=0,"",(IF(ISNUMBER(N70),N70*$C$3,0)+IF(ISNUMBER(S70),S70*$D$3,0)+IF(ISNUMBER(Z70),Z70*$E$3,0))/(IF(ISNUMBER(N70),$C$3,0)+IF(ISNUMBER(S70),$D$3,0)+IF(ISNUMBER(Z70),$E$3,0)))</f>
        <v>0.2666402169</v>
      </c>
      <c r="AD70" s="67">
        <f>IF(ISNUMBER(AC70),RANK(AC70,$AC$6:$AC$75),"")</f>
        <v>60</v>
      </c>
      <c r="AE70" t="str">
        <f>IF(ISNUMBER(AC70),IF(AC70&gt;=0.6,"Très élevé",IF(AC70&gt;=0.4,"Élevé",IF(AC70&gt;=0.2,"Modéré","Faible"))),"")</f>
        <v>Modéré</v>
      </c>
      <c r="AF70" s="67">
        <f>IF(ISNUMBER(AC70),IF(AC70&gt;=$K$3,1,0),"")</f>
        <v>0</v>
      </c>
      <c r="AG70" t="inlineStr" s="72">
        <is>
          <t xml:space="preserve">Zone saharienne : ASI et biomasse non applicables (scores aléa = 0)</t>
        </is>
      </c>
    </row>
    <row r="71">
      <c r="A71" t="inlineStr">
        <is>
          <t xml:space="preserve">Tibesti</t>
        </is>
      </c>
      <c r="B71" t="inlineStr">
        <is>
          <t xml:space="preserve">Tibesti Ouest</t>
        </is>
      </c>
      <c r="C71" t="inlineStr">
        <is>
          <t xml:space="preserve">TCD2202</t>
        </is>
      </c>
      <c r="D71" t="inlineStr">
        <is>
          <t xml:space="preserve">TCD2202</t>
        </is>
      </c>
      <c r="E71" t="inlineStr">
        <is>
          <t xml:space="preserve">Tibesti Ouest</t>
        </is>
      </c>
      <c r="F71" t="inlineStr">
        <is>
          <t xml:space="preserve">Non</t>
        </is>
      </c>
      <c r="G71" t="inlineStr">
        <is>
          <t xml:space="preserve">Oui</t>
        </is>
      </c>
      <c r="H71" s="67">
        <v>20133</v>
      </c>
      <c r="I71" s="68">
        <v>1</v>
      </c>
      <c r="J71" s="68">
        <v>22</v>
      </c>
      <c r="K71" s="67">
        <v>4429.26</v>
      </c>
      <c r="L71" s="68">
        <v>24.00329235</v>
      </c>
      <c r="M71" s="67">
        <v>3</v>
      </c>
      <c r="N71" s="69">
        <f>IF(ISNUMBER(L71),MIN(1,MAX(0,(L71-$G$3)/($H$3-$G$3))),"")</f>
        <v>0.4667764117</v>
      </c>
      <c r="R71" t="str" s="68">
        <f>IF(COUNT(O71:Q71)=0,"",MAX(O71:Q71))</f>
      </c>
      <c r="S71" s="69">
        <f>IF(ISNUMBER(R71),MIN(1,MAX(0,R71/$I$3)),IF($G71="Oui",0,""))</f>
        <v>0</v>
      </c>
      <c r="Y71" t="str" s="68">
        <f>IF(COUNT(V71:X71)=0,"",MIN(V71:X71))</f>
      </c>
      <c r="Z71" s="69">
        <f>IF(ISNUMBER(Y71),MIN(1,MAX(0,(100-Y71)/(100-$J$3))),IF($G71="Oui",0,""))</f>
        <v>0</v>
      </c>
      <c r="AC71" s="69">
        <f>IF(COUNT(N71,S71,Z71)=0,"",(IF(ISNUMBER(N71),N71*$C$3,0)+IF(ISNUMBER(S71),S71*$D$3,0)+IF(ISNUMBER(Z71),Z71*$E$3,0))/(IF(ISNUMBER(N71),$C$3,0)+IF(ISNUMBER(S71),$D$3,0)+IF(ISNUMBER(Z71),$E$3,0)))</f>
        <v>0.1867105647</v>
      </c>
      <c r="AD71" s="67">
        <f>IF(ISNUMBER(AC71),RANK(AC71,$AC$6:$AC$75),"")</f>
        <v>68</v>
      </c>
      <c r="AE71" t="str">
        <f>IF(ISNUMBER(AC71),IF(AC71&gt;=0.6,"Très élevé",IF(AC71&gt;=0.4,"Élevé",IF(AC71&gt;=0.2,"Modéré","Faible"))),"")</f>
        <v>Faible</v>
      </c>
      <c r="AF71" s="67">
        <f>IF(ISNUMBER(AC71),IF(AC71&gt;=$K$3,1,0),"")</f>
        <v>0</v>
      </c>
      <c r="AG71" t="inlineStr" s="72">
        <is>
          <t xml:space="preserve">Zone saharienne : ASI et biomasse non applicables (scores aléa = 0)</t>
        </is>
      </c>
    </row>
    <row r="72">
      <c r="A72" t="inlineStr">
        <is>
          <t xml:space="preserve">Wadi Fira</t>
        </is>
      </c>
      <c r="B72" t="inlineStr">
        <is>
          <t xml:space="preserve">Biltine</t>
        </is>
      </c>
      <c r="C72" t="inlineStr">
        <is>
          <t xml:space="preserve">TCD1701</t>
        </is>
      </c>
      <c r="D72" t="inlineStr">
        <is>
          <t xml:space="preserve">TCD1701</t>
        </is>
      </c>
      <c r="E72" t="inlineStr">
        <is>
          <t xml:space="preserve">Biltine</t>
        </is>
      </c>
      <c r="F72" t="inlineStr">
        <is>
          <t xml:space="preserve">Oui</t>
        </is>
      </c>
      <c r="G72" t="inlineStr">
        <is>
          <t xml:space="preserve">Non</t>
        </is>
      </c>
      <c r="H72" s="67">
        <v>306737</v>
      </c>
      <c r="I72" s="68">
        <v>2</v>
      </c>
      <c r="J72" s="68">
        <v>15</v>
      </c>
      <c r="K72" s="67">
        <v>46010.55</v>
      </c>
      <c r="L72" s="68">
        <v>27.00010141</v>
      </c>
      <c r="M72" s="67">
        <v>3</v>
      </c>
      <c r="N72" s="69">
        <f>IF(ISNUMBER(L72),MIN(1,MAX(0,(L72-$G$3)/($H$3-$G$3))),"")</f>
        <v>0.5666700469</v>
      </c>
      <c r="O72" s="68">
        <v>11.42906909</v>
      </c>
      <c r="P72" s="68">
        <v>12.72222795</v>
      </c>
      <c r="Q72" s="68">
        <v>14.39138681</v>
      </c>
      <c r="R72" s="68">
        <f>IF(COUNT(O72:Q72)=0,"",MAX(O72:Q72))</f>
        <v>14.39138681</v>
      </c>
      <c r="S72" s="69">
        <f>IF(ISNUMBER(R72),MIN(1,MAX(0,R72/$I$3)),IF($G72="Oui",0,""))</f>
        <v>0.3597846702</v>
      </c>
      <c r="T72" s="68">
        <v>1.133666667</v>
      </c>
      <c r="U72" s="69">
        <v>-0.9143255271</v>
      </c>
      <c r="V72" s="68">
        <v>135.7764145</v>
      </c>
      <c r="W72" s="68">
        <v>153.7315821</v>
      </c>
      <c r="X72" s="68">
        <v>41.96919251</v>
      </c>
      <c r="Y72" s="68">
        <f>IF(COUNT(V72:X72)=0,"",MIN(V72:X72))</f>
        <v>41.96919251</v>
      </c>
      <c r="Z72" s="69">
        <f>IF(ISNUMBER(Y72),MIN(1,MAX(0,(100-Y72)/(100-$J$3))),IF($G72="Oui",0,""))</f>
        <v>1</v>
      </c>
      <c r="AA72" s="68">
        <v>55.02565395</v>
      </c>
      <c r="AB72" s="69">
        <v>2.145491878</v>
      </c>
      <c r="AC72" s="69">
        <f>IF(COUNT(N72,S72,Z72)=0,"",(IF(ISNUMBER(N72),N72*$C$3,0)+IF(ISNUMBER(S72),S72*$D$3,0)+IF(ISNUMBER(Z72),Z72*$E$3,0))/(IF(ISNUMBER(N72),$C$3,0)+IF(ISNUMBER(S72),$D$3,0)+IF(ISNUMBER(Z72),$E$3,0)))</f>
        <v>0.6346034198</v>
      </c>
      <c r="AD72" s="67">
        <f>IF(ISNUMBER(AC72),RANK(AC72,$AC$6:$AC$75),"")</f>
        <v>16</v>
      </c>
      <c r="AE72" t="str">
        <f>IF(ISNUMBER(AC72),IF(AC72&gt;=0.6,"Très élevé",IF(AC72&gt;=0.4,"Élevé",IF(AC72&gt;=0.2,"Modéré","Faible"))),"")</f>
        <v>Très élevé</v>
      </c>
      <c r="AF72" s="67">
        <f>IF(ISNUMBER(AC72),IF(AC72&gt;=$K$3,1,0),"")</f>
        <v>1</v>
      </c>
    </row>
    <row r="73">
      <c r="A73" t="inlineStr">
        <is>
          <t xml:space="preserve">Wadi Fira</t>
        </is>
      </c>
      <c r="B73" t="inlineStr">
        <is>
          <t xml:space="preserve">Dar-Tama</t>
        </is>
      </c>
      <c r="C73" t="inlineStr">
        <is>
          <t xml:space="preserve">TCD1702</t>
        </is>
      </c>
      <c r="D73" t="inlineStr">
        <is>
          <t xml:space="preserve">TCD1702</t>
        </is>
      </c>
      <c r="E73" t="inlineStr">
        <is>
          <t xml:space="preserve">Dar Tama</t>
        </is>
      </c>
      <c r="F73" t="inlineStr">
        <is>
          <t xml:space="preserve">Oui</t>
        </is>
      </c>
      <c r="G73" t="inlineStr">
        <is>
          <t xml:space="preserve">Non</t>
        </is>
      </c>
      <c r="H73" s="67">
        <v>325481</v>
      </c>
      <c r="I73" s="68">
        <v>9</v>
      </c>
      <c r="J73" s="68">
        <v>13</v>
      </c>
      <c r="K73" s="67">
        <v>42312.53</v>
      </c>
      <c r="L73" s="68">
        <v>21.00004284</v>
      </c>
      <c r="M73" s="67">
        <v>3</v>
      </c>
      <c r="N73" s="69">
        <f>IF(ISNUMBER(L73),MIN(1,MAX(0,(L73-$G$3)/($H$3-$G$3))),"")</f>
        <v>0.3666680947</v>
      </c>
      <c r="O73" s="68">
        <v>11.42906909</v>
      </c>
      <c r="P73" s="68">
        <v>12.72222795</v>
      </c>
      <c r="Q73" s="68">
        <v>14.39138681</v>
      </c>
      <c r="R73" s="68">
        <f>IF(COUNT(O73:Q73)=0,"",MAX(O73:Q73))</f>
        <v>14.39138681</v>
      </c>
      <c r="S73" s="69">
        <f>IF(ISNUMBER(R73),MIN(1,MAX(0,R73/$I$3)),IF($G73="Oui",0,""))</f>
        <v>0.3597846702</v>
      </c>
      <c r="T73" s="68">
        <v>1.133666667</v>
      </c>
      <c r="U73" s="69">
        <v>-0.9143255271</v>
      </c>
      <c r="V73" s="68">
        <v>132.16756</v>
      </c>
      <c r="W73" s="68">
        <v>142.4380878</v>
      </c>
      <c r="X73" s="68">
        <v>55.03011702</v>
      </c>
      <c r="Y73" s="68">
        <f>IF(COUNT(V73:X73)=0,"",MIN(V73:X73))</f>
        <v>55.03011702</v>
      </c>
      <c r="Z73" s="69">
        <f>IF(ISNUMBER(Y73),MIN(1,MAX(0,(100-Y73)/(100-$J$3))),IF($G73="Oui",0,""))</f>
        <v>0.8993976597</v>
      </c>
      <c r="AA73" s="68">
        <v>61.4537692</v>
      </c>
      <c r="AB73" s="69">
        <v>0.8050328068</v>
      </c>
      <c r="AC73" s="69">
        <f>IF(COUNT(N73,S73,Z73)=0,"",(IF(ISNUMBER(N73),N73*$C$3,0)+IF(ISNUMBER(S73),S73*$D$3,0)+IF(ISNUMBER(Z73),Z73*$E$3,0))/(IF(ISNUMBER(N73),$C$3,0)+IF(ISNUMBER(S73),$D$3,0)+IF(ISNUMBER(Z73),$E$3,0)))</f>
        <v>0.5244219369</v>
      </c>
      <c r="AD73" s="67">
        <f>IF(ISNUMBER(AC73),RANK(AC73,$AC$6:$AC$75),"")</f>
        <v>28</v>
      </c>
      <c r="AE73" t="str">
        <f>IF(ISNUMBER(AC73),IF(AC73&gt;=0.6,"Très élevé",IF(AC73&gt;=0.4,"Élevé",IF(AC73&gt;=0.2,"Modéré","Faible"))),"")</f>
        <v>Élevé</v>
      </c>
      <c r="AF73" s="67">
        <f>IF(ISNUMBER(AC73),IF(AC73&gt;=$K$3,1,0),"")</f>
        <v>1</v>
      </c>
      <c r="AG73" t="inlineStr" s="72">
        <is>
          <t xml:space="preserve">Orthographe fichier HNRP : Dar Tama</t>
        </is>
      </c>
    </row>
    <row r="74">
      <c r="A74" t="inlineStr">
        <is>
          <t xml:space="preserve">Wadi Fira</t>
        </is>
      </c>
      <c r="B74" t="inlineStr">
        <is>
          <t xml:space="preserve">Kobé</t>
        </is>
      </c>
      <c r="C74" t="inlineStr">
        <is>
          <t xml:space="preserve">TCD1703</t>
        </is>
      </c>
      <c r="D74" t="inlineStr">
        <is>
          <t xml:space="preserve">TCD1703</t>
        </is>
      </c>
      <c r="E74" t="inlineStr">
        <is>
          <t xml:space="preserve">Kobé</t>
        </is>
      </c>
      <c r="F74" t="inlineStr">
        <is>
          <t xml:space="preserve">Oui</t>
        </is>
      </c>
      <c r="G74" t="inlineStr">
        <is>
          <t xml:space="preserve">Non</t>
        </is>
      </c>
      <c r="H74" s="67">
        <v>253172</v>
      </c>
      <c r="I74" s="68">
        <v>11</v>
      </c>
      <c r="J74" s="68">
        <v>21</v>
      </c>
      <c r="K74" s="67">
        <v>53166.12</v>
      </c>
      <c r="L74" s="68">
        <v>31.00019489</v>
      </c>
      <c r="M74" s="67">
        <v>3</v>
      </c>
      <c r="N74" s="69">
        <f>IF(ISNUMBER(L74),MIN(1,MAX(0,(L74-$G$3)/($H$3-$G$3))),"")</f>
        <v>0.7000064962</v>
      </c>
      <c r="O74" s="68">
        <v>11.42906909</v>
      </c>
      <c r="P74" s="68">
        <v>12.72222795</v>
      </c>
      <c r="Q74" s="68">
        <v>14.39138681</v>
      </c>
      <c r="R74" s="68">
        <f>IF(COUNT(O74:Q74)=0,"",MAX(O74:Q74))</f>
        <v>14.39138681</v>
      </c>
      <c r="S74" s="69">
        <f>IF(ISNUMBER(R74),MIN(1,MAX(0,R74/$I$3)),IF($G74="Oui",0,""))</f>
        <v>0.3597846702</v>
      </c>
      <c r="T74" s="68">
        <v>1.133666667</v>
      </c>
      <c r="U74" s="69">
        <v>-0.9143255271</v>
      </c>
      <c r="V74" s="68">
        <v>204.8697987</v>
      </c>
      <c r="W74" s="68">
        <v>138.184282</v>
      </c>
      <c r="X74" s="68">
        <v>37.42693931</v>
      </c>
      <c r="Y74" s="68">
        <f>IF(COUNT(V74:X74)=0,"",MIN(V74:X74))</f>
        <v>37.42693931</v>
      </c>
      <c r="Z74" s="69">
        <f>IF(ISNUMBER(Y74),MIN(1,MAX(0,(100-Y74)/(100-$J$3))),IF($G74="Oui",0,""))</f>
        <v>1</v>
      </c>
      <c r="AA74" s="68">
        <v>50.7419738</v>
      </c>
      <c r="AB74" s="69">
        <v>2.453522137</v>
      </c>
      <c r="AC74" s="69">
        <f>IF(COUNT(N74,S74,Z74)=0,"",(IF(ISNUMBER(N74),N74*$C$3,0)+IF(ISNUMBER(S74),S74*$D$3,0)+IF(ISNUMBER(Z74),Z74*$E$3,0))/(IF(ISNUMBER(N74),$C$3,0)+IF(ISNUMBER(S74),$D$3,0)+IF(ISNUMBER(Z74),$E$3,0)))</f>
        <v>0.6879379996</v>
      </c>
      <c r="AD74" s="67">
        <f>IF(ISNUMBER(AC74),RANK(AC74,$AC$6:$AC$75),"")</f>
        <v>10</v>
      </c>
      <c r="AE74" t="str">
        <f>IF(ISNUMBER(AC74),IF(AC74&gt;=0.6,"Très élevé",IF(AC74&gt;=0.4,"Élevé",IF(AC74&gt;=0.2,"Modéré","Faible"))),"")</f>
        <v>Très élevé</v>
      </c>
      <c r="AF74" s="67">
        <f>IF(ISNUMBER(AC74),IF(AC74&gt;=$K$3,1,0),"")</f>
        <v>1</v>
      </c>
    </row>
    <row r="75">
      <c r="A75" t="inlineStr">
        <is>
          <t xml:space="preserve">Wadi Fira</t>
        </is>
      </c>
      <c r="B75" t="inlineStr">
        <is>
          <t xml:space="preserve">Mégri</t>
        </is>
      </c>
      <c r="C75" t="inlineStr">
        <is>
          <t xml:space="preserve">TCD1704</t>
        </is>
      </c>
      <c r="D75" t="inlineStr">
        <is>
          <t xml:space="preserve">TCD1704</t>
        </is>
      </c>
      <c r="E75" t="inlineStr">
        <is>
          <t xml:space="preserve">Megri</t>
        </is>
      </c>
      <c r="F75" t="inlineStr">
        <is>
          <t xml:space="preserve">Oui</t>
        </is>
      </c>
      <c r="G75" t="inlineStr">
        <is>
          <t xml:space="preserve">Non</t>
        </is>
      </c>
      <c r="H75" s="67">
        <v>37059</v>
      </c>
      <c r="I75" s="68">
        <v>12</v>
      </c>
      <c r="J75" s="68">
        <v>14</v>
      </c>
      <c r="K75" s="67">
        <v>5188.26</v>
      </c>
      <c r="L75" s="68">
        <v>28.00289436</v>
      </c>
      <c r="M75" s="67">
        <v>3</v>
      </c>
      <c r="N75" s="69">
        <f>IF(ISNUMBER(L75),MIN(1,MAX(0,(L75-$G$3)/($H$3-$G$3))),"")</f>
        <v>0.6000964785</v>
      </c>
      <c r="O75" s="68">
        <v>11.42906909</v>
      </c>
      <c r="P75" s="68">
        <v>12.72222795</v>
      </c>
      <c r="Q75" s="68">
        <v>14.39138681</v>
      </c>
      <c r="R75" s="68">
        <f>IF(COUNT(O75:Q75)=0,"",MAX(O75:Q75))</f>
        <v>14.39138681</v>
      </c>
      <c r="S75" s="69">
        <f>IF(ISNUMBER(R75),MIN(1,MAX(0,R75/$I$3)),IF($G75="Oui",0,""))</f>
        <v>0.3597846702</v>
      </c>
      <c r="T75" s="68">
        <v>1.133666667</v>
      </c>
      <c r="U75" s="69">
        <v>-0.9143255271</v>
      </c>
      <c r="V75" s="68">
        <v>171.4728598</v>
      </c>
      <c r="W75" s="68">
        <v>139.2674271</v>
      </c>
      <c r="X75" s="68">
        <v>37.6538093</v>
      </c>
      <c r="Y75" s="68">
        <f>IF(COUNT(V75:X75)=0,"",MIN(V75:X75))</f>
        <v>37.6538093</v>
      </c>
      <c r="Z75" s="69">
        <f>IF(ISNUMBER(Y75),MIN(1,MAX(0,(100-Y75)/(100-$J$3))),IF($G75="Oui",0,""))</f>
        <v>1</v>
      </c>
      <c r="AA75" s="68">
        <v>63.61788921</v>
      </c>
      <c r="AB75" s="69">
        <v>4.755498141</v>
      </c>
      <c r="AC75" s="69">
        <f>IF(COUNT(N75,S75,Z75)=0,"",(IF(ISNUMBER(N75),N75*$C$3,0)+IF(ISNUMBER(S75),S75*$D$3,0)+IF(ISNUMBER(Z75),Z75*$E$3,0))/(IF(ISNUMBER(N75),$C$3,0)+IF(ISNUMBER(S75),$D$3,0)+IF(ISNUMBER(Z75),$E$3,0)))</f>
        <v>0.6479739925</v>
      </c>
      <c r="AD75" s="67">
        <f>IF(ISNUMBER(AC75),RANK(AC75,$AC$6:$AC$75),"")</f>
        <v>15</v>
      </c>
      <c r="AE75" t="str">
        <f>IF(ISNUMBER(AC75),IF(AC75&gt;=0.6,"Très élevé",IF(AC75&gt;=0.4,"Élevé",IF(AC75&gt;=0.2,"Modéré","Faible"))),"")</f>
        <v>Très élevé</v>
      </c>
      <c r="AF75" s="67">
        <f>IF(ISNUMBER(AC75),IF(AC75&gt;=$K$3,1,0),"")</f>
        <v>1</v>
      </c>
      <c r="AG75" t="inlineStr" s="72">
        <is>
          <t xml:space="preserve">Orthographe fichier HNRP : Megri</t>
        </is>
      </c>
    </row>
  </sheetData>
  <autoFilter ref="A5:AG75"/>
  <conditionalFormatting sqref="AE6:AE75">
    <cfRule type="cellIs" dxfId="63" priority="1" operator="equal">
      <formula>"Très élevé"</formula>
    </cfRule>
    <cfRule type="cellIs" dxfId="64" priority="2" operator="equal">
      <formula>"Élevé"</formula>
    </cfRule>
    <cfRule type="cellIs" dxfId="65" priority="3" operator="equal">
      <formula>"Modéré"</formula>
    </cfRule>
    <cfRule type="cellIs" dxfId="66" priority="4" operator="equal">
      <formula>"Faible"</formula>
    </cfRule>
  </conditionalFormatting>
  <conditionalFormatting sqref="AC6:AC75">
    <cfRule type="colorScale" priority="5">
      <colorScale>
        <cfvo type="num" val="0"/>
        <cfvo type="num" val="1"/>
        <color rgb="FFFFF5EB"/>
        <color rgb="FFC00000"/>
      </colorScale>
    </cfRule>
  </conditionalFormatting>
  <conditionalFormatting sqref="N6:N75 S6:S75 Z6:Z75">
    <cfRule type="colorScale" priority="6">
      <colorScale>
        <cfvo type="num" val="0"/>
        <cfvo type="num" val="1"/>
        <color rgb="FFFFFFFF"/>
        <color rgb="FFF4B183"/>
      </colorScale>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item1.xml>��
</file>

<file path=customXml/item2.xml>��
</file>

<file path=customXml/item3.xml>��
</file>

<file path=customXml/item4.xml>��
</file>

<file path=customXml/item5.xml>��& & 
</file>

<file path=customXml/item6.xml><?xml version="1.0" encoding="utf-8"?>
<ct:contentTypeSchema xmlns:ct="http://schemas.microsoft.com/office/2006/metadata/contentType" xmlns:ma="http://schemas.microsoft.com/office/2006/metadata/properties/metaAttributes" ct:_="" ma:_="" ma:contentTypeName="Document" ma:contentTypeID="0x0101006804FB688E28B84EB0A0FFAD05F3AF86" ma:contentTypeVersion="18" ma:contentTypeDescription="Create a new document." ma:contentTypeScope="" ma:versionID="955cca70353886477a19c00fb133fc7f">
  <xsd:schema xmlns:xsd="http://www.w3.org/2001/XMLSchema" xmlns:xs="http://www.w3.org/2001/XMLSchema" xmlns:p="http://schemas.microsoft.com/office/2006/metadata/properties" xmlns:ns2="ed8bd236-f5f8-42a8-bfc7-61fe5104f90e" xmlns:ns3="741e3717-621b-44d1-9f13-cee523b329f7" xmlns:ns4="985ec44e-1bab-4c0b-9df0-6ba128686fc9" targetNamespace="http://schemas.microsoft.com/office/2006/metadata/properties" ma:root="true" ma:fieldsID="f09dade6a38c990b04c61b0d5ef033e6" ns2:_="" ns3:_="" ns4:_="">
    <xsd:import namespace="ed8bd236-f5f8-42a8-bfc7-61fe5104f90e"/>
    <xsd:import namespace="741e3717-621b-44d1-9f13-cee523b329f7"/>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bd236-f5f8-42a8-bfc7-61fe5104f9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1e3717-621b-44d1-9f13-cee523b329f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06afca5-daf8-43ef-93f5-08f281837b25}" ma:internalName="TaxCatchAll" ma:showField="CatchAllData" ma:web="741e3717-621b-44d1-9f13-cee523b329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7.xml>��& & 
</file>

<file path=customXml/item8.xml>��
</file>

<file path=customXml/item9.xml>��
</file>

<file path=customXml/item10.xml>��
</file>

<file path=customXml/item11.xml><?xml version="1.0" encoding="utf-8"?>
<p:properties xmlns:p="http://schemas.microsoft.com/office/2006/metadata/properties" xmlns:xsi="http://www.w3.org/2001/XMLSchema-instance" xmlns:pc="http://schemas.microsoft.com/office/infopath/2007/PartnerControls">
  <documentManagement>
    <lcf76f155ced4ddcb4097134ff3c332f xmlns="ed8bd236-f5f8-42a8-bfc7-61fe5104f90e">
      <Terms xmlns="http://schemas.microsoft.com/office/infopath/2007/PartnerControls"/>
    </lcf76f155ced4ddcb4097134ff3c332f>
    <TaxCatchAll xmlns="985ec44e-1bab-4c0b-9df0-6ba128686fc9" xsi:nil="true"/>
  </documentManagement>
</p:properties>
</file>

<file path=customXml/item12.xml>��
</file>

<file path=customXml/item13.xml>��
</file>

<file path=customXml/item14.xml><?xml version="1.0" encoding="utf-8"?>
<?mso-contentType ?>
<FormTemplates xmlns="http://schemas.microsoft.com/sharepoint/v3/contenttype/forms">
  <Display>DocumentLibraryForm</Display>
  <Edit>DocumentLibraryForm</Edit>
  <New>DocumentLibraryForm</New>
</FormTemplates>
</file>

<file path=customXml/item15.xml>��
</file>

<file path=customXml/item16.xml>��
</file>

<file path=customXml/item17.xml>��
</file>

<file path=customXml/item18.xml>��
</file>

<file path=customXml/item19.xml>��
</file>

<file path=customXml/item20.xml>��
</file>

<file path=customXml/item21.xml>��& 
</file>

<file path=customXml/itemProps1.xml><?xml version="1.0" encoding="utf-8"?>
<ds:datastoreItem xmlns:ds="http://schemas.openxmlformats.org/officeDocument/2006/customXml" ds:itemID="{41918531-9B91-428B-BCD1-A6DFA9F0D6CB}">
  <ds:schemaRefs/>
</ds:datastoreItem>
</file>

<file path=customXml/itemProps2.xml><?xml version="1.0" encoding="utf-8"?>
<ds:datastoreItem xmlns:ds="http://schemas.openxmlformats.org/officeDocument/2006/customXml" ds:itemID="{C70E00D6-DF2A-4177-BBFD-485D16F43B41}">
  <ds:schemaRefs/>
</ds:datastoreItem>
</file>

<file path=customXml/itemProps3.xml><?xml version="1.0" encoding="utf-8"?>
<ds:datastoreItem xmlns:ds="http://schemas.openxmlformats.org/officeDocument/2006/customXml" ds:itemID="{E75E3EA3-67A7-4D45-842B-7F6E9D9A1201}">
  <ds:schemaRefs/>
</ds:datastoreItem>
</file>

<file path=customXml/itemProps4.xml><?xml version="1.0" encoding="utf-8"?>
<ds:datastoreItem xmlns:ds="http://schemas.openxmlformats.org/officeDocument/2006/customXml" ds:itemID="{89029774-FD9A-48DF-939C-EBAB549093DF}">
  <ds:schemaRefs/>
</ds:datastoreItem>
</file>

<file path=customXml/itemProps5.xml><?xml version="1.0" encoding="utf-8"?>
<ds:datastoreItem xmlns:ds="http://schemas.openxmlformats.org/officeDocument/2006/customXml" ds:itemID="{A523A13C-F550-4387-B9A1-9FA574593A72}">
  <ds:schemaRefs/>
</ds:datastoreItem>
</file>

<file path=customXml/itemProps6.xml><?xml version="1.0" encoding="utf-8"?>
<ds:datastoreItem xmlns:ds="http://schemas.openxmlformats.org/officeDocument/2006/customXml" ds:itemID="{133E1881-503F-4E3A-8EB8-A5F36BE1BB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bd236-f5f8-42a8-bfc7-61fe5104f90e"/>
    <ds:schemaRef ds:uri="741e3717-621b-44d1-9f13-cee523b329f7"/>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7.xml><?xml version="1.0" encoding="utf-8"?>
<ds:datastoreItem xmlns:ds="http://schemas.openxmlformats.org/officeDocument/2006/customXml" ds:itemID="{97F53D9A-BE66-4543-817F-464F8D16F487}">
  <ds:schemaRefs/>
</ds:datastoreItem>
</file>

<file path=customXml/itemProps8.xml><?xml version="1.0" encoding="utf-8"?>
<ds:datastoreItem xmlns:ds="http://schemas.openxmlformats.org/officeDocument/2006/customXml" ds:itemID="{89EBDF1B-0D13-4CC0-984D-052BA530356A}">
  <ds:schemaRefs/>
</ds:datastoreItem>
</file>

<file path=customXml/itemProps9.xml><?xml version="1.0" encoding="utf-8"?>
<ds:datastoreItem xmlns:ds="http://schemas.openxmlformats.org/officeDocument/2006/customXml" ds:itemID="{AF4684E5-70D2-4EA9-B176-551B99B64AB9}">
  <ds:schemaRefs/>
</ds:datastoreItem>
</file>

<file path=customXml/itemProps10.xml><?xml version="1.0" encoding="utf-8"?>
<ds:datastoreItem xmlns:ds="http://schemas.openxmlformats.org/officeDocument/2006/customXml" ds:itemID="{C6F7EF02-A016-48EE-B9E7-087C888A9686}">
  <ds:schemaRefs/>
</ds:datastoreItem>
</file>

<file path=customXml/itemProps11.xml><?xml version="1.0" encoding="utf-8"?>
<ds:datastoreItem xmlns:ds="http://schemas.openxmlformats.org/officeDocument/2006/customXml" ds:itemID="{0600846C-9FDA-40CA-913D-742059CA1731}">
  <ds:schemaRefs>
    <ds:schemaRef ds:uri="http://schemas.microsoft.com/office/2006/metadata/properties"/>
    <ds:schemaRef ds:uri="http://schemas.microsoft.com/office/infopath/2007/PartnerControls"/>
    <ds:schemaRef ds:uri="ed8bd236-f5f8-42a8-bfc7-61fe5104f90e"/>
    <ds:schemaRef ds:uri="985ec44e-1bab-4c0b-9df0-6ba128686fc9"/>
  </ds:schemaRefs>
</ds:datastoreItem>
</file>

<file path=customXml/itemProps12.xml><?xml version="1.0" encoding="utf-8"?>
<ds:datastoreItem xmlns:ds="http://schemas.openxmlformats.org/officeDocument/2006/customXml" ds:itemID="{2EB0E908-ADDE-4F61-8A1C-0C4696AF6CEA}">
  <ds:schemaRefs/>
</ds:datastoreItem>
</file>

<file path=customXml/itemProps13.xml><?xml version="1.0" encoding="utf-8"?>
<ds:datastoreItem xmlns:ds="http://schemas.openxmlformats.org/officeDocument/2006/customXml" ds:itemID="{5492F36F-2E41-43DE-BAA1-75EE7CB4268D}">
  <ds:schemaRefs/>
</ds:datastoreItem>
</file>

<file path=customXml/itemProps14.xml><?xml version="1.0" encoding="utf-8"?>
<ds:datastoreItem xmlns:ds="http://schemas.openxmlformats.org/officeDocument/2006/customXml" ds:itemID="{9CA646E6-764B-4846-B2B0-89543045FE98}">
  <ds:schemaRefs>
    <ds:schemaRef ds:uri="http://schemas.microsoft.com/sharepoint/v3/contenttype/forms"/>
  </ds:schemaRefs>
</ds:datastoreItem>
</file>

<file path=customXml/itemProps15.xml><?xml version="1.0" encoding="utf-8"?>
<ds:datastoreItem xmlns:ds="http://schemas.openxmlformats.org/officeDocument/2006/customXml" ds:itemID="{7581FFFB-84CF-4CF6-901B-3BDA4367B5A5}">
  <ds:schemaRefs/>
</ds:datastoreItem>
</file>

<file path=customXml/itemProps16.xml><?xml version="1.0" encoding="utf-8"?>
<ds:datastoreItem xmlns:ds="http://schemas.openxmlformats.org/officeDocument/2006/customXml" ds:itemID="{47B03267-42F7-4F27-A0B1-17516C5BCB34}">
  <ds:schemaRefs/>
</ds:datastoreItem>
</file>

<file path=customXml/itemProps17.xml><?xml version="1.0" encoding="utf-8"?>
<ds:datastoreItem xmlns:ds="http://schemas.openxmlformats.org/officeDocument/2006/customXml" ds:itemID="{0C252755-5A58-4C2B-8491-0A353CF19364}">
  <ds:schemaRefs/>
</ds:datastoreItem>
</file>

<file path=customXml/itemProps18.xml><?xml version="1.0" encoding="utf-8"?>
<ds:datastoreItem xmlns:ds="http://schemas.openxmlformats.org/officeDocument/2006/customXml" ds:itemID="{2BD4A9F3-A52B-4902-8806-1903B080256A}">
  <ds:schemaRefs/>
</ds:datastoreItem>
</file>

<file path=customXml/itemProps19.xml><?xml version="1.0" encoding="utf-8"?>
<ds:datastoreItem xmlns:ds="http://schemas.openxmlformats.org/officeDocument/2006/customXml" ds:itemID="{A6507355-FDC3-4E4E-BA36-33C210D5346F}">
  <ds:schemaRefs/>
</ds:datastoreItem>
</file>

<file path=customXml/itemProps20.xml><?xml version="1.0" encoding="utf-8"?>
<ds:datastoreItem xmlns:ds="http://schemas.openxmlformats.org/officeDocument/2006/customXml" ds:itemID="{C26A7A00-7BEC-41D6-BC34-819578C10E8F}">
  <ds:schemaRefs>
    <ds:schemaRef ds:uri="http://schemas.microsoft.com/DataMashup"/>
  </ds:schemaRefs>
</ds:datastoreItem>
</file>

<file path=customXml/itemProps21.xml><?xml version="1.0" encoding="utf-8"?>
<ds:datastoreItem xmlns:ds="http://schemas.openxmlformats.org/officeDocument/2006/customXml" ds:itemID="{C6E095AE-5401-4237-9689-A86535566C36}">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Recap</vt:lpstr>
      <vt:lpstr>Indice sécheresse</vt:lpstr>
      <vt:lpstr>Listes departements inclus</vt:lpstr>
      <vt:lpstr>Choc Conflit</vt:lpstr>
      <vt:lpstr>Choc Epidemie</vt:lpstr>
      <vt:lpstr>Choc Catastrophe Naturel</vt:lpstr>
      <vt:lpstr>Données des Clusters_2027</vt:lpstr>
      <vt:lpstr>Suivi_feedback_cluster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Analyse des données Secondaire</dc:title>
  <dc:subject>Portées de l'analyse</dc:subject>
  <dc:creator>Brahim Mahamat Abdoulaye</dc:creator>
  <cp:keywords>Portées de l'analyse 2027</cp:keywords>
  <cp:lastModifiedBy>Daouda Djouma</cp:lastModifiedBy>
  <dcterms:created xsi:type="dcterms:W3CDTF">2026-08-17T13:57:40Z</dcterms:created>
  <dcterms:modified xsi:type="dcterms:W3CDTF">2026-09-01T17:33:34Z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0x0101006804FB688E28B84EB0A0FFAD05F3AF86</vt:lpwstr>
  </property>
  <property fmtid="{D5CDD505-2E9C-101B-9397-08002B2CF9AE}" pid="3" name="MediaServiceImageTags">
    <vt:lpwstr/>
  </property>
</Properties>
</file>